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bsolcan-my.sharepoint.com/personal/ramona_hill_quorumsoftware_com/Documents/My Work/Various Input Files/v4.0 Template Files/Templates for Documentation/Quick Start Portfolio Example/"/>
    </mc:Choice>
  </mc:AlternateContent>
  <xr:revisionPtr revIDLastSave="178" documentId="8_{267EAB86-4047-4693-A01E-A4BBF9E387E5}" xr6:coauthVersionLast="47" xr6:coauthVersionMax="47" xr10:uidLastSave="{22A4044C-7E49-427A-A590-27C15DE3BA9F}"/>
  <bookViews>
    <workbookView xWindow="-108" yWindow="-108" windowWidth="23256" windowHeight="12576" firstSheet="8" activeTab="9" xr2:uid="{F5D24A41-220A-4E44-89D6-EE1E6175BE11}"/>
  </bookViews>
  <sheets>
    <sheet name="Instructions" sheetId="8" r:id="rId1"/>
    <sheet name="p4 input data" sheetId="1" r:id="rId2"/>
    <sheet name="p4 attributes" sheetId="3" r:id="rId3"/>
    <sheet name="p4 master data" sheetId="6" r:id="rId4"/>
    <sheet name="p4 selection constraints" sheetId="4" r:id="rId5"/>
    <sheet name="p4 expressions" sheetId="7" r:id="rId6"/>
    <sheet name="Expressions Guide" sheetId="14" r:id="rId7"/>
    <sheet name="p4 selection dependencies" sheetId="10" r:id="rId8"/>
    <sheet name="p4 selection groups" sheetId="15" r:id="rId9"/>
    <sheet name="p4 selection group constraints" sheetId="16" r:id="rId10"/>
    <sheet name="p4 outcome dependencies" sheetId="9" r:id="rId1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2560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2560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" hidden="1">'p4 attributes'!$A$1:$D$10</definedName>
    <definedName name="_xlnm._FilterDatabase" localSheetId="1" hidden="1">'p4 input data'!$A$1:$F$149</definedName>
    <definedName name="CAPEX_FIN_ROSTER">#REF!</definedName>
    <definedName name="Capital_Integrity_Management" localSheetId="5">#REF!</definedName>
    <definedName name="Capital_Integrity_Management" localSheetId="3">#REF!</definedName>
    <definedName name="Capital_Integrity_Management" localSheetId="10">#REF!</definedName>
    <definedName name="Capital_Integrity_Management" localSheetId="4">#REF!</definedName>
    <definedName name="Capital_Integrity_Management" localSheetId="7">#REF!</definedName>
    <definedName name="Capital_Integrity_Management">#REF!</definedName>
    <definedName name="Diff_Natural_Gas" localSheetId="5">#REF!</definedName>
    <definedName name="Diff_Natural_Gas" localSheetId="3">#REF!</definedName>
    <definedName name="Diff_Natural_Gas" localSheetId="10">#REF!</definedName>
    <definedName name="Diff_Natural_Gas" localSheetId="4">#REF!</definedName>
    <definedName name="Diff_Natural_Gas" localSheetId="7">#REF!</definedName>
    <definedName name="Diff_Natural_Gas">#REF!</definedName>
    <definedName name="Diff_NGL" localSheetId="5">#REF!</definedName>
    <definedName name="Diff_NGL" localSheetId="3">#REF!</definedName>
    <definedName name="Diff_NGL" localSheetId="10">#REF!</definedName>
    <definedName name="Diff_NGL" localSheetId="4">#REF!</definedName>
    <definedName name="Diff_NGL" localSheetId="7">#REF!</definedName>
    <definedName name="Diff_NGL">#REF!</definedName>
    <definedName name="Diff_Oil" localSheetId="5">#REF!</definedName>
    <definedName name="Diff_Oil" localSheetId="3">#REF!</definedName>
    <definedName name="Diff_Oil" localSheetId="10">#REF!</definedName>
    <definedName name="Diff_Oil" localSheetId="4">#REF!</definedName>
    <definedName name="Diff_Oil" localSheetId="7">#REF!</definedName>
    <definedName name="Diff_Oil">#REF!</definedName>
    <definedName name="Diff_SCO" localSheetId="5">#REF!</definedName>
    <definedName name="Diff_SCO" localSheetId="3">#REF!</definedName>
    <definedName name="Diff_SCO" localSheetId="10">#REF!</definedName>
    <definedName name="Diff_SCO" localSheetId="4">#REF!</definedName>
    <definedName name="Diff_SCO" localSheetId="7">#REF!</definedName>
    <definedName name="Diff_SCO">#REF!</definedName>
    <definedName name="Expenses_Exploration_Expense" localSheetId="5">#REF!</definedName>
    <definedName name="Expenses_Exploration_Expense" localSheetId="3">#REF!</definedName>
    <definedName name="Expenses_Exploration_Expense" localSheetId="10">#REF!</definedName>
    <definedName name="Expenses_Exploration_Expense" localSheetId="4">#REF!</definedName>
    <definedName name="Expenses_Exploration_Expense" localSheetId="7">#REF!</definedName>
    <definedName name="Expenses_Exploration_Expense">#REF!</definedName>
    <definedName name="Expenses_Fixed_Opex" localSheetId="5">#REF!</definedName>
    <definedName name="Expenses_Fixed_Opex" localSheetId="3">#REF!</definedName>
    <definedName name="Expenses_Fixed_Opex" localSheetId="10">#REF!</definedName>
    <definedName name="Expenses_Fixed_Opex" localSheetId="4">#REF!</definedName>
    <definedName name="Expenses_Fixed_Opex" localSheetId="7">#REF!</definedName>
    <definedName name="Expenses_Fixed_Opex">#REF!</definedName>
    <definedName name="Expenses_GA" localSheetId="5">#REF!</definedName>
    <definedName name="Expenses_GA" localSheetId="3">#REF!</definedName>
    <definedName name="Expenses_GA" localSheetId="10">#REF!</definedName>
    <definedName name="Expenses_GA" localSheetId="4">#REF!</definedName>
    <definedName name="Expenses_GA" localSheetId="7">#REF!</definedName>
    <definedName name="Expenses_GA">#REF!</definedName>
    <definedName name="Expenses_Variable_Unit_Opex" localSheetId="5">#REF!</definedName>
    <definedName name="Expenses_Variable_Unit_Opex" localSheetId="3">#REF!</definedName>
    <definedName name="Expenses_Variable_Unit_Opex" localSheetId="10">#REF!</definedName>
    <definedName name="Expenses_Variable_Unit_Opex" localSheetId="4">#REF!</definedName>
    <definedName name="Expenses_Variable_Unit_Opex" localSheetId="7">#REF!</definedName>
    <definedName name="Expenses_Variable_Unit_Opex">#REF!</definedName>
    <definedName name="Fin_BS_Start_PPE" localSheetId="5">#REF!</definedName>
    <definedName name="Fin_BS_Start_PPE" localSheetId="3">#REF!</definedName>
    <definedName name="Fin_BS_Start_PPE" localSheetId="10">#REF!</definedName>
    <definedName name="Fin_BS_Start_PPE" localSheetId="4">#REF!</definedName>
    <definedName name="Fin_BS_Start_PPE" localSheetId="7">#REF!</definedName>
    <definedName name="Fin_BS_Start_PPE">#REF!</definedName>
    <definedName name="Inflation_Capital_Factor" localSheetId="5">#REF!</definedName>
    <definedName name="Inflation_Capital_Factor" localSheetId="3">#REF!</definedName>
    <definedName name="Inflation_Capital_Factor" localSheetId="10">#REF!</definedName>
    <definedName name="Inflation_Capital_Factor" localSheetId="4">#REF!</definedName>
    <definedName name="Inflation_Capital_Factor" localSheetId="7">#REF!</definedName>
    <definedName name="Inflation_Capital_Factor">#REF!</definedName>
    <definedName name="Inflation_Expense_Factor" localSheetId="5">#REF!</definedName>
    <definedName name="Inflation_Expense_Factor" localSheetId="3">#REF!</definedName>
    <definedName name="Inflation_Expense_Factor" localSheetId="10">#REF!</definedName>
    <definedName name="Inflation_Expense_Factor" localSheetId="4">#REF!</definedName>
    <definedName name="Inflation_Expense_Factor" localSheetId="7">#REF!</definedName>
    <definedName name="Inflation_Expense_Factor">#REF!</definedName>
    <definedName name="Pal_Workbook_GUID" hidden="1">"NCBSKNXFVDQQJA6NKTU6CRHQ"</definedName>
    <definedName name="PIIDataCompRange1">#REF!</definedName>
    <definedName name="PIIDataCompRange10">#REF!</definedName>
    <definedName name="PIIDataCompRange11">#REF!</definedName>
    <definedName name="PIIDataCompRange12">#REF!</definedName>
    <definedName name="PIIDataCompRange13">#REF!</definedName>
    <definedName name="PIIDataCompRange14">#REF!</definedName>
    <definedName name="PIIDataCompRange15">#REF!</definedName>
    <definedName name="PIIDataCompRange16">#REF!</definedName>
    <definedName name="PIIDataCompRange17">#REF!</definedName>
    <definedName name="PIIDataCompRange18">#REF!</definedName>
    <definedName name="PIIDataCompRange19">#REF!</definedName>
    <definedName name="PIIDataCompRange2">#REF!</definedName>
    <definedName name="PIIDataCompRange20">#REF!</definedName>
    <definedName name="PIIDataCompRange21">#REF!</definedName>
    <definedName name="PIIDataCompRange22">#REF!</definedName>
    <definedName name="PIIDataCompRange23">#REF!</definedName>
    <definedName name="PIIDataCompRange3">#REF!</definedName>
    <definedName name="PIIDataCompRange4">#REF!</definedName>
    <definedName name="PIIDataCompRange5">#REF!</definedName>
    <definedName name="PIIDataCompRange6">#REF!</definedName>
    <definedName name="PIIDataCompRange7">#REF!</definedName>
    <definedName name="PIIDataCompRange8">#REF!</definedName>
    <definedName name="PIIDataCompRange9">#REF!</definedName>
    <definedName name="PIIDataCompRangeMetric">#REF!</definedName>
    <definedName name="PIIDataSumRangeNPV">#REF!</definedName>
    <definedName name="PIIDataSumRangeTime1">#REF!</definedName>
    <definedName name="PIIDataSumRangeTime10">#REF!</definedName>
    <definedName name="PIIDataSumRangeTime11">#REF!</definedName>
    <definedName name="PIIDataSumRangeTime12">#REF!</definedName>
    <definedName name="PIIDataSumRangeTime13">#REF!</definedName>
    <definedName name="PIIDataSumRangeTime14">#REF!</definedName>
    <definedName name="PIIDataSumRangeTime15">#REF!</definedName>
    <definedName name="PIIDataSumRangeTime16">#REF!</definedName>
    <definedName name="PIIDataSumRangeTime17">#REF!</definedName>
    <definedName name="PIIDataSumRangeTime18">#REF!</definedName>
    <definedName name="PIIDataSumRangeTime19">#REF!</definedName>
    <definedName name="PIIDataSumRangeTime2">#REF!</definedName>
    <definedName name="PIIDataSumRangeTime20">#REF!</definedName>
    <definedName name="PIIDataSumRangeTime21">#REF!</definedName>
    <definedName name="PIIDataSumRangeTime22">#REF!</definedName>
    <definedName name="PIIDataSumRangeTime23">#REF!</definedName>
    <definedName name="PIIDataSumRangeTime24">#REF!</definedName>
    <definedName name="PIIDataSumRangeTime25">#REF!</definedName>
    <definedName name="PIIDataSumRangeTime26">#REF!</definedName>
    <definedName name="PIIDataSumRangeTime27">#REF!</definedName>
    <definedName name="PIIDataSumRangeTime28">#REF!</definedName>
    <definedName name="PIIDataSumRangeTime29">#REF!</definedName>
    <definedName name="PIIDataSumRangeTime3">#REF!</definedName>
    <definedName name="PIIDataSumRangeTime30">#REF!</definedName>
    <definedName name="PIIDataSumRangeTime31">#REF!</definedName>
    <definedName name="PIIDataSumRangeTime32">#REF!</definedName>
    <definedName name="PIIDataSumRangeTime33">#REF!</definedName>
    <definedName name="PIIDataSumRangeTime34">#REF!</definedName>
    <definedName name="PIIDataSumRangeTime35">#REF!</definedName>
    <definedName name="PIIDataSumRangeTime36">#REF!</definedName>
    <definedName name="PIIDataSumRangeTime37">#REF!</definedName>
    <definedName name="PIIDataSumRangeTime38">#REF!</definedName>
    <definedName name="PIIDataSumRangeTime39">#REF!</definedName>
    <definedName name="PIIDataSumRangeTime4">#REF!</definedName>
    <definedName name="PIIDataSumRangeTime40">#REF!</definedName>
    <definedName name="PIIDataSumRangeTime41">#REF!</definedName>
    <definedName name="PIIDataSumRangeTime42">#REF!</definedName>
    <definedName name="PIIDataSumRangeTime43">#REF!</definedName>
    <definedName name="PIIDataSumRangeTime44">#REF!</definedName>
    <definedName name="PIIDataSumRangeTime5">#REF!</definedName>
    <definedName name="PIIDataSumRangeTime6">#REF!</definedName>
    <definedName name="PIIDataSumRangeTime7">#REF!</definedName>
    <definedName name="PIIDataSumRangeTime8">#REF!</definedName>
    <definedName name="PIIDataSumRangeTime9">#REF!</definedName>
    <definedName name="Price_Natural_Gas" localSheetId="5">#REF!</definedName>
    <definedName name="Price_Natural_Gas" localSheetId="3">#REF!</definedName>
    <definedName name="Price_Natural_Gas" localSheetId="10">#REF!</definedName>
    <definedName name="Price_Natural_Gas" localSheetId="4">#REF!</definedName>
    <definedName name="Price_Natural_Gas" localSheetId="7">#REF!</definedName>
    <definedName name="Price_Natural_Gas">#REF!</definedName>
    <definedName name="Price_NGL" localSheetId="5">#REF!</definedName>
    <definedName name="Price_NGL" localSheetId="3">#REF!</definedName>
    <definedName name="Price_NGL" localSheetId="10">#REF!</definedName>
    <definedName name="Price_NGL" localSheetId="4">#REF!</definedName>
    <definedName name="Price_NGL" localSheetId="7">#REF!</definedName>
    <definedName name="Price_NGL">#REF!</definedName>
    <definedName name="Price_Oil" localSheetId="5">#REF!</definedName>
    <definedName name="Price_Oil" localSheetId="3">#REF!</definedName>
    <definedName name="Price_Oil" localSheetId="10">#REF!</definedName>
    <definedName name="Price_Oil" localSheetId="4">#REF!</definedName>
    <definedName name="Price_Oil" localSheetId="7">#REF!</definedName>
    <definedName name="Price_Oil">#REF!</definedName>
    <definedName name="Price_SCO" localSheetId="5">#REF!</definedName>
    <definedName name="Price_SCO" localSheetId="3">#REF!</definedName>
    <definedName name="Price_SCO" localSheetId="10">#REF!</definedName>
    <definedName name="Price_SCO" localSheetId="4">#REF!</definedName>
    <definedName name="Price_SCO" localSheetId="7">#REF!</definedName>
    <definedName name="Price_SCO">#REF!</definedName>
    <definedName name="PROD_ROSTER">#REF!</definedName>
    <definedName name="Reserves_Start_P1" localSheetId="5">#REF!</definedName>
    <definedName name="Reserves_Start_P1" localSheetId="3">#REF!</definedName>
    <definedName name="Reserves_Start_P1" localSheetId="10">#REF!</definedName>
    <definedName name="Reserves_Start_P1" localSheetId="4">#REF!</definedName>
    <definedName name="Reserves_Start_P1" localSheetId="7">#REF!</definedName>
    <definedName name="Reserves_Start_P1">#REF!</definedName>
    <definedName name="Reserves_Start_P2" localSheetId="5">#REF!</definedName>
    <definedName name="Reserves_Start_P2" localSheetId="3">#REF!</definedName>
    <definedName name="Reserves_Start_P2" localSheetId="10">#REF!</definedName>
    <definedName name="Reserves_Start_P2" localSheetId="4">#REF!</definedName>
    <definedName name="Reserves_Start_P2" localSheetId="7">#REF!</definedName>
    <definedName name="Reserves_Start_P2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yalties_Natural_Gas" localSheetId="5">#REF!</definedName>
    <definedName name="Royalties_Natural_Gas" localSheetId="3">#REF!</definedName>
    <definedName name="Royalties_Natural_Gas" localSheetId="10">#REF!</definedName>
    <definedName name="Royalties_Natural_Gas" localSheetId="4">#REF!</definedName>
    <definedName name="Royalties_Natural_Gas" localSheetId="7">#REF!</definedName>
    <definedName name="Royalties_Natural_Gas">#REF!</definedName>
    <definedName name="Royalties_NGL" localSheetId="5">#REF!</definedName>
    <definedName name="Royalties_NGL" localSheetId="3">#REF!</definedName>
    <definedName name="Royalties_NGL" localSheetId="10">#REF!</definedName>
    <definedName name="Royalties_NGL" localSheetId="4">#REF!</definedName>
    <definedName name="Royalties_NGL" localSheetId="7">#REF!</definedName>
    <definedName name="Royalties_NGL">#REF!</definedName>
    <definedName name="Royalties_Oil" localSheetId="5">#REF!</definedName>
    <definedName name="Royalties_Oil" localSheetId="3">#REF!</definedName>
    <definedName name="Royalties_Oil" localSheetId="10">#REF!</definedName>
    <definedName name="Royalties_Oil" localSheetId="4">#REF!</definedName>
    <definedName name="Royalties_Oil" localSheetId="7">#REF!</definedName>
    <definedName name="Royalties_Oil">#REF!</definedName>
    <definedName name="Royalties_SCO" localSheetId="5">#REF!</definedName>
    <definedName name="Royalties_SCO" localSheetId="3">#REF!</definedName>
    <definedName name="Royalties_SCO" localSheetId="10">#REF!</definedName>
    <definedName name="Royalties_SCO" localSheetId="4">#REF!</definedName>
    <definedName name="Royalties_SCO" localSheetId="7">#REF!</definedName>
    <definedName name="Royalties_SCO">#REF!</definedName>
    <definedName name="Severance_Natural_Gas" localSheetId="5">#REF!</definedName>
    <definedName name="Severance_Natural_Gas" localSheetId="3">#REF!</definedName>
    <definedName name="Severance_Natural_Gas" localSheetId="10">#REF!</definedName>
    <definedName name="Severance_Natural_Gas" localSheetId="4">#REF!</definedName>
    <definedName name="Severance_Natural_Gas" localSheetId="7">#REF!</definedName>
    <definedName name="Severance_Natural_Gas">#REF!</definedName>
    <definedName name="Severance_NGL" localSheetId="5">#REF!</definedName>
    <definedName name="Severance_NGL" localSheetId="3">#REF!</definedName>
    <definedName name="Severance_NGL" localSheetId="10">#REF!</definedName>
    <definedName name="Severance_NGL" localSheetId="4">#REF!</definedName>
    <definedName name="Severance_NGL" localSheetId="7">#REF!</definedName>
    <definedName name="Severance_NGL">#REF!</definedName>
    <definedName name="Severance_Oil" localSheetId="5">#REF!</definedName>
    <definedName name="Severance_Oil" localSheetId="3">#REF!</definedName>
    <definedName name="Severance_Oil" localSheetId="10">#REF!</definedName>
    <definedName name="Severance_Oil" localSheetId="4">#REF!</definedName>
    <definedName name="Severance_Oil" localSheetId="7">#REF!</definedName>
    <definedName name="Severance_Oil">#REF!</definedName>
    <definedName name="Severance_SCO" localSheetId="5">#REF!</definedName>
    <definedName name="Severance_SCO" localSheetId="3">#REF!</definedName>
    <definedName name="Severance_SCO" localSheetId="10">#REF!</definedName>
    <definedName name="Severance_SCO" localSheetId="4">#REF!</definedName>
    <definedName name="Severance_SCO" localSheetId="7">#REF!</definedName>
    <definedName name="Severance_SCO">#REF!</definedName>
    <definedName name="Taxation_Income_Tax" localSheetId="5">#REF!</definedName>
    <definedName name="Taxation_Income_Tax" localSheetId="3">#REF!</definedName>
    <definedName name="Taxation_Income_Tax" localSheetId="10">#REF!</definedName>
    <definedName name="Taxation_Income_Tax" localSheetId="4">#REF!</definedName>
    <definedName name="Taxation_Income_Tax" localSheetId="7">#REF!</definedName>
    <definedName name="Taxation_Income_Tax">#REF!</definedName>
    <definedName name="WBABSINT">0.00001</definedName>
    <definedName name="WBBINIf_Logic1439">#REF!</definedName>
    <definedName name="WBBINIf_Logic2">#REF!</definedName>
    <definedName name="WBBINIf_Logic3494">#REF!</definedName>
    <definedName name="WBBINIf_Logic6798">#REF!</definedName>
    <definedName name="WBBINIf_Logic6837">#REF!</definedName>
    <definedName name="WBBINIf_Logic6893">#REF!</definedName>
    <definedName name="WBBINIf_Logic6933">#REF!</definedName>
    <definedName name="WBBINIf_Logic6954">#REF!</definedName>
    <definedName name="WBBINIf_Logic6991">#REF!</definedName>
    <definedName name="WBBINIf_Logic7060">#REF!</definedName>
    <definedName name="WBBINIf_Logic7155">#REF!</definedName>
    <definedName name="WBBINIf_Logic7205">#REF!</definedName>
    <definedName name="WBGOFEATOL">0.00001</definedName>
    <definedName name="WBGOLINDEG">3</definedName>
    <definedName name="WBITOL">0.001</definedName>
    <definedName name="WBLSOLVER">1</definedName>
    <definedName name="WBMAX">#REF!</definedName>
    <definedName name="WBNLCRASH">1</definedName>
    <definedName name="WBNOPTTOL">0.07</definedName>
    <definedName name="WBRIT">0.008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3" l="1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33" i="7"/>
  <c r="K124" i="1"/>
  <c r="L124" i="1" s="1"/>
  <c r="M124" i="1" s="1"/>
  <c r="N124" i="1" s="1"/>
  <c r="O124" i="1" s="1"/>
  <c r="P124" i="1" s="1"/>
  <c r="Q124" i="1" s="1"/>
  <c r="R124" i="1" s="1"/>
  <c r="S124" i="1" s="1"/>
  <c r="T124" i="1" s="1"/>
  <c r="U124" i="1" s="1"/>
  <c r="V124" i="1" s="1"/>
  <c r="W124" i="1" s="1"/>
  <c r="X124" i="1" s="1"/>
  <c r="Y124" i="1" s="1"/>
  <c r="Z124" i="1" s="1"/>
  <c r="AA124" i="1" s="1"/>
  <c r="AB124" i="1" s="1"/>
  <c r="AC124" i="1" s="1"/>
  <c r="AD124" i="1" s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L120" i="1"/>
  <c r="M120" i="1" s="1"/>
  <c r="N120" i="1" s="1"/>
  <c r="O120" i="1" s="1"/>
  <c r="P120" i="1" s="1"/>
  <c r="Q120" i="1" s="1"/>
  <c r="R120" i="1" s="1"/>
  <c r="S120" i="1" s="1"/>
  <c r="T120" i="1" s="1"/>
  <c r="U120" i="1" s="1"/>
  <c r="V120" i="1" s="1"/>
  <c r="W120" i="1" s="1"/>
  <c r="X120" i="1" s="1"/>
  <c r="Y120" i="1" s="1"/>
  <c r="Z120" i="1" s="1"/>
  <c r="AA120" i="1" s="1"/>
  <c r="AB120" i="1" s="1"/>
  <c r="AC120" i="1" s="1"/>
  <c r="AD120" i="1" s="1"/>
  <c r="K120" i="1"/>
  <c r="L116" i="1"/>
  <c r="M116" i="1" s="1"/>
  <c r="N116" i="1" s="1"/>
  <c r="O116" i="1" s="1"/>
  <c r="P116" i="1" s="1"/>
  <c r="Q116" i="1" s="1"/>
  <c r="R116" i="1" s="1"/>
  <c r="S116" i="1" s="1"/>
  <c r="T116" i="1" s="1"/>
  <c r="U116" i="1" s="1"/>
  <c r="V116" i="1" s="1"/>
  <c r="W116" i="1" s="1"/>
  <c r="X116" i="1" s="1"/>
  <c r="Y116" i="1" s="1"/>
  <c r="Z116" i="1" s="1"/>
  <c r="AA116" i="1" s="1"/>
  <c r="AB116" i="1" s="1"/>
  <c r="AC116" i="1" s="1"/>
  <c r="AD116" i="1" s="1"/>
  <c r="K116" i="1"/>
  <c r="K112" i="1"/>
  <c r="L112" i="1" s="1"/>
  <c r="M112" i="1" s="1"/>
  <c r="N112" i="1" s="1"/>
  <c r="O112" i="1" s="1"/>
  <c r="P112" i="1" s="1"/>
  <c r="Q112" i="1" s="1"/>
  <c r="R112" i="1" s="1"/>
  <c r="S112" i="1" s="1"/>
  <c r="T112" i="1" s="1"/>
  <c r="U112" i="1" s="1"/>
  <c r="V112" i="1" s="1"/>
  <c r="W112" i="1" s="1"/>
  <c r="X112" i="1" s="1"/>
  <c r="Y112" i="1" s="1"/>
  <c r="Z112" i="1" s="1"/>
  <c r="AA112" i="1" s="1"/>
  <c r="AB112" i="1" s="1"/>
  <c r="AC112" i="1" s="1"/>
  <c r="AD112" i="1" s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K108" i="1"/>
  <c r="L108" i="1" s="1"/>
  <c r="M108" i="1" s="1"/>
  <c r="N108" i="1" s="1"/>
  <c r="O108" i="1" s="1"/>
  <c r="P108" i="1" s="1"/>
  <c r="Q108" i="1" s="1"/>
  <c r="R108" i="1" s="1"/>
  <c r="S108" i="1" s="1"/>
  <c r="T108" i="1" s="1"/>
  <c r="U108" i="1" s="1"/>
  <c r="V108" i="1" s="1"/>
  <c r="W108" i="1" s="1"/>
  <c r="X108" i="1" s="1"/>
  <c r="Y108" i="1" s="1"/>
  <c r="Z108" i="1" s="1"/>
  <c r="AA108" i="1" s="1"/>
  <c r="AB108" i="1" s="1"/>
  <c r="AC108" i="1" s="1"/>
  <c r="AD108" i="1" s="1"/>
  <c r="L104" i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X104" i="1" s="1"/>
  <c r="Y104" i="1" s="1"/>
  <c r="Z104" i="1" s="1"/>
  <c r="AA104" i="1" s="1"/>
  <c r="AB104" i="1" s="1"/>
  <c r="AC104" i="1" s="1"/>
  <c r="AD104" i="1" s="1"/>
  <c r="K104" i="1"/>
  <c r="L100" i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AC100" i="1" s="1"/>
  <c r="AD100" i="1" s="1"/>
  <c r="K100" i="1"/>
  <c r="L96" i="1"/>
  <c r="M96" i="1" s="1"/>
  <c r="N96" i="1" s="1"/>
  <c r="O96" i="1" s="1"/>
  <c r="P96" i="1" s="1"/>
  <c r="Q96" i="1" s="1"/>
  <c r="R96" i="1" s="1"/>
  <c r="S96" i="1" s="1"/>
  <c r="T96" i="1" s="1"/>
  <c r="U96" i="1" s="1"/>
  <c r="V96" i="1" s="1"/>
  <c r="W96" i="1" s="1"/>
  <c r="X96" i="1" s="1"/>
  <c r="Y96" i="1" s="1"/>
  <c r="Z96" i="1" s="1"/>
  <c r="AA96" i="1" s="1"/>
  <c r="AB96" i="1" s="1"/>
  <c r="AC96" i="1" s="1"/>
  <c r="AD96" i="1" s="1"/>
  <c r="K96" i="1"/>
  <c r="L92" i="1"/>
  <c r="M92" i="1" s="1"/>
  <c r="N92" i="1" s="1"/>
  <c r="O92" i="1" s="1"/>
  <c r="P92" i="1" s="1"/>
  <c r="Q92" i="1" s="1"/>
  <c r="R92" i="1" s="1"/>
  <c r="S92" i="1" s="1"/>
  <c r="T92" i="1" s="1"/>
  <c r="U92" i="1" s="1"/>
  <c r="V92" i="1" s="1"/>
  <c r="W92" i="1" s="1"/>
  <c r="X92" i="1" s="1"/>
  <c r="Y92" i="1" s="1"/>
  <c r="Z92" i="1" s="1"/>
  <c r="AA92" i="1" s="1"/>
  <c r="AB92" i="1" s="1"/>
  <c r="AC92" i="1" s="1"/>
  <c r="AD92" i="1" s="1"/>
  <c r="K92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101" i="1"/>
  <c r="F97" i="1"/>
  <c r="F37" i="7" l="1"/>
  <c r="F38" i="7"/>
  <c r="J82" i="1" l="1"/>
  <c r="I82" i="1"/>
  <c r="H82" i="1"/>
  <c r="G82" i="1"/>
  <c r="F82" i="1"/>
  <c r="F86" i="1" s="1"/>
  <c r="J130" i="1"/>
  <c r="J134" i="1" s="1"/>
  <c r="J86" i="1" s="1"/>
  <c r="I130" i="1"/>
  <c r="I134" i="1" s="1"/>
  <c r="I86" i="1" s="1"/>
  <c r="H130" i="1"/>
  <c r="H134" i="1" s="1"/>
  <c r="H86" i="1" s="1"/>
  <c r="G130" i="1"/>
  <c r="G134" i="1" s="1"/>
  <c r="G86" i="1" s="1"/>
  <c r="F130" i="1"/>
  <c r="F134" i="1" s="1"/>
  <c r="F30" i="7"/>
  <c r="F22" i="7"/>
  <c r="F36" i="7"/>
  <c r="F34" i="7" a="1"/>
  <c r="F34" i="7" s="1"/>
  <c r="F32" i="7"/>
  <c r="F12" i="7"/>
  <c r="F16" i="7" s="1"/>
  <c r="F23" i="7" s="1"/>
  <c r="F19" i="7" l="1"/>
  <c r="F26" i="7" s="1"/>
  <c r="AD86" i="1" l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E35" i="8"/>
  <c r="F35" i="7" a="1"/>
  <c r="F35" i="7" s="1"/>
  <c r="F39" i="7" a="1"/>
  <c r="F39" i="7" s="1"/>
  <c r="F13" i="7" l="1"/>
  <c r="F14" i="7" s="1"/>
  <c r="F15" i="7" l="1"/>
  <c r="F17" i="7"/>
  <c r="F20" i="7" l="1"/>
  <c r="F27" i="7" s="1"/>
  <c r="F28" i="7" s="1"/>
  <c r="F24" i="7"/>
  <c r="F18" i="7"/>
  <c r="F25" i="7"/>
  <c r="F21" i="7" l="1"/>
  <c r="F29" i="7"/>
  <c r="F3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Ramona Hill</author>
  </authors>
  <commentList>
    <comment ref="H1" authorId="0" shapeId="0" xr:uid="{BDA8E54C-56CE-4E59-8AFA-DCA05318EA13}">
      <text>
        <r>
          <rPr>
            <b/>
            <sz val="9"/>
            <color indexed="81"/>
            <rFont val="Tahoma"/>
            <family val="2"/>
          </rPr>
          <t>Ramona Hill:</t>
        </r>
        <r>
          <rPr>
            <sz val="9"/>
            <color indexed="81"/>
            <rFont val="Tahoma"/>
            <family val="2"/>
          </rPr>
          <t xml:space="preserve">
Portfolio does not read this row and will apply this column to the start date
 of the Portfolio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Diaz-Goano</author>
  </authors>
  <commentList>
    <comment ref="D1" authorId="0" shapeId="0" xr:uid="{C1FA326E-21C1-48F6-B982-DEA1792C8A82}">
      <text>
        <r>
          <rPr>
            <b/>
            <sz val="9"/>
            <color indexed="81"/>
            <rFont val="Tahoma"/>
            <family val="2"/>
          </rPr>
          <t>Carolina Diaz-Goano:</t>
        </r>
        <r>
          <rPr>
            <sz val="9"/>
            <color indexed="81"/>
            <rFont val="Tahoma"/>
            <family val="2"/>
          </rPr>
          <t xml:space="preserve">
The </t>
        </r>
        <r>
          <rPr>
            <b/>
            <sz val="9"/>
            <color indexed="81"/>
            <rFont val="Tahoma"/>
            <family val="2"/>
          </rPr>
          <t>FYF</t>
        </r>
        <r>
          <rPr>
            <sz val="9"/>
            <color indexed="81"/>
            <rFont val="Tahoma"/>
            <family val="2"/>
          </rPr>
          <t xml:space="preserve"> can contain an expression but it cannot be referenced by other formulae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Diaz-Goano</author>
  </authors>
  <commentList>
    <comment ref="D1" authorId="0" shapeId="0" xr:uid="{75E4747E-A275-4484-979A-B89C9C68FEEB}">
      <text>
        <r>
          <rPr>
            <b/>
            <sz val="9"/>
            <color indexed="81"/>
            <rFont val="Tahoma"/>
            <family val="2"/>
          </rPr>
          <t>Carolina Diaz-Goano:</t>
        </r>
        <r>
          <rPr>
            <sz val="9"/>
            <color indexed="81"/>
            <rFont val="Tahoma"/>
            <family val="2"/>
          </rPr>
          <t xml:space="preserve">
TARGET (pink) and NON-TARGET (gray) 
outcomes of independent opportunity
</t>
        </r>
      </text>
    </comment>
    <comment ref="E1" authorId="0" shapeId="0" xr:uid="{5793E165-E98E-4379-A612-71E9D291DA7B}">
      <text>
        <r>
          <rPr>
            <b/>
            <sz val="9"/>
            <color indexed="81"/>
            <rFont val="Tahoma"/>
            <family val="2"/>
          </rPr>
          <t>Carolina Diaz-Goano:</t>
        </r>
        <r>
          <rPr>
            <sz val="9"/>
            <color indexed="81"/>
            <rFont val="Tahoma"/>
            <family val="2"/>
          </rPr>
          <t xml:space="preserve">
Choice of dependent target corresponding to
TARGET and NON-TARGET independent opportunity outcome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<sst xmlns="http://schemas.openxmlformats.org/spreadsheetml/2006/main" count="1280" uniqueCount="266">
  <si>
    <t>Opportunity Name</t>
  </si>
  <si>
    <t>Outcome</t>
  </si>
  <si>
    <t>Weight</t>
  </si>
  <si>
    <t>Metric Name</t>
  </si>
  <si>
    <t>Yr1</t>
  </si>
  <si>
    <t>Base</t>
  </si>
  <si>
    <t>P10</t>
  </si>
  <si>
    <t>P50</t>
  </si>
  <si>
    <t>P90</t>
  </si>
  <si>
    <t>Yr2</t>
  </si>
  <si>
    <t>Yr3</t>
  </si>
  <si>
    <t>Yr4</t>
  </si>
  <si>
    <t>Yr5</t>
  </si>
  <si>
    <t>Yr6</t>
  </si>
  <si>
    <t>Yr7</t>
  </si>
  <si>
    <t>Yr8</t>
  </si>
  <si>
    <t>Yr9</t>
  </si>
  <si>
    <t>Yr10</t>
  </si>
  <si>
    <t>Yr11</t>
  </si>
  <si>
    <t>Yr12</t>
  </si>
  <si>
    <t>Yr13</t>
  </si>
  <si>
    <t>Yr14</t>
  </si>
  <si>
    <t>Yr15</t>
  </si>
  <si>
    <t>Yr16</t>
  </si>
  <si>
    <t>Yr17</t>
  </si>
  <si>
    <t>Yr18</t>
  </si>
  <si>
    <t>Yr19</t>
  </si>
  <si>
    <t>Yr20</t>
  </si>
  <si>
    <t>Yr21</t>
  </si>
  <si>
    <t>Yr22</t>
  </si>
  <si>
    <t>Yr23</t>
  </si>
  <si>
    <t>Yr24</t>
  </si>
  <si>
    <t>Yr25</t>
  </si>
  <si>
    <t>Fixture?</t>
  </si>
  <si>
    <t>Onshore / Offshore</t>
  </si>
  <si>
    <t>Reserve Cat</t>
  </si>
  <si>
    <t>Price Scenario</t>
  </si>
  <si>
    <t>Y</t>
  </si>
  <si>
    <t>High</t>
  </si>
  <si>
    <t>Low</t>
  </si>
  <si>
    <t>X_DEFAULT</t>
  </si>
  <si>
    <t>PDP</t>
  </si>
  <si>
    <t>N</t>
  </si>
  <si>
    <t>PROB</t>
  </si>
  <si>
    <t>PUD</t>
  </si>
  <si>
    <t>Notes:</t>
  </si>
  <si>
    <t>Finish the list with one empty line</t>
  </si>
  <si>
    <t xml:space="preserve">No duplicates for opportunity </t>
  </si>
  <si>
    <t>Master data should have a default case with no attributes</t>
  </si>
  <si>
    <r>
      <t>"</t>
    </r>
    <r>
      <rPr>
        <b/>
        <sz val="11"/>
        <rFont val="Calibri"/>
        <family val="2"/>
      </rPr>
      <t>Fixture?</t>
    </r>
    <r>
      <rPr>
        <sz val="11"/>
        <rFont val="Calibri"/>
        <family val="2"/>
      </rPr>
      <t>" = master data</t>
    </r>
  </si>
  <si>
    <t>Total WI</t>
  </si>
  <si>
    <t>Integer</t>
  </si>
  <si>
    <t>Active?</t>
  </si>
  <si>
    <t>Min</t>
  </si>
  <si>
    <t>Max</t>
  </si>
  <si>
    <t>Finish the list with an empty line</t>
  </si>
  <si>
    <t xml:space="preserve">Selection time periods are the actual dates where an opportunity can be scheduled. </t>
  </si>
  <si>
    <t>High Price</t>
  </si>
  <si>
    <t>Low Price</t>
  </si>
  <si>
    <t>Area</t>
  </si>
  <si>
    <t>North</t>
  </si>
  <si>
    <t>South</t>
  </si>
  <si>
    <t>Onshore</t>
  </si>
  <si>
    <t>Offshore</t>
  </si>
  <si>
    <t>Metric
 Type</t>
  </si>
  <si>
    <t>Attribute</t>
  </si>
  <si>
    <t>Characteristic</t>
  </si>
  <si>
    <t>Opportunity</t>
  </si>
  <si>
    <t>Time</t>
  </si>
  <si>
    <t>Indicator?</t>
  </si>
  <si>
    <t>Hide?</t>
  </si>
  <si>
    <t>Scale by</t>
  </si>
  <si>
    <t>CumDisc</t>
  </si>
  <si>
    <t>CumInf</t>
  </si>
  <si>
    <t>Disc</t>
  </si>
  <si>
    <t>Inf</t>
  </si>
  <si>
    <t>FYF</t>
  </si>
  <si>
    <t>PT</t>
  </si>
  <si>
    <t>CT</t>
  </si>
  <si>
    <t>Input Metrics</t>
  </si>
  <si>
    <t>Master Data</t>
  </si>
  <si>
    <t>Computed Metrics</t>
  </si>
  <si>
    <t>O</t>
  </si>
  <si>
    <t>S</t>
  </si>
  <si>
    <t>No duplicate metric names</t>
  </si>
  <si>
    <t>List all input metrics needed by computed metrics</t>
  </si>
  <si>
    <t>Master data metrics should be indicated as Fixture</t>
  </si>
  <si>
    <t>Column name</t>
  </si>
  <si>
    <t>Functionality</t>
  </si>
  <si>
    <t>Metric Type</t>
  </si>
  <si>
    <t>Metric type</t>
  </si>
  <si>
    <t>Name of a given metric</t>
  </si>
  <si>
    <t>Tag</t>
  </si>
  <si>
    <t>Time period for which the formula is applicable</t>
  </si>
  <si>
    <t>Descriptors</t>
  </si>
  <si>
    <t>N/R scaled by optimization weighting result. Default = "R"</t>
  </si>
  <si>
    <r>
      <t xml:space="preserve">Expression for first time period. The </t>
    </r>
    <r>
      <rPr>
        <b/>
        <sz val="11"/>
        <color theme="1"/>
        <rFont val="Calibri"/>
        <family val="2"/>
        <scheme val="minor"/>
      </rPr>
      <t>FYF</t>
    </r>
    <r>
      <rPr>
        <sz val="11"/>
        <color theme="1"/>
        <rFont val="Calibri"/>
        <family val="2"/>
        <scheme val="minor"/>
      </rPr>
      <t xml:space="preserve"> can contain an expression but it cannot be referenced by other formulae</t>
    </r>
  </si>
  <si>
    <t>Expressions</t>
  </si>
  <si>
    <t>Expression/reference for current time period</t>
  </si>
  <si>
    <t>2. Data Sources - Load the file. Click Import</t>
  </si>
  <si>
    <t>3. Scenarios - Create Scenario</t>
  </si>
  <si>
    <t>4. Click the scenario name to load scenario menu. Details - Attribute, choose Price Scenario, Characteristic = Med</t>
  </si>
  <si>
    <t>5. Set / Import Metric Constraints</t>
  </si>
  <si>
    <t>How to create a Portfolio from this data set</t>
  </si>
  <si>
    <t>Production</t>
  </si>
  <si>
    <t>6. Optimize (suggestion: maximize NPV)</t>
  </si>
  <si>
    <t>7. Import the dashboard files and view results.</t>
  </si>
  <si>
    <t>8. View / analyze selections. Try different metric constraints and compare results.</t>
  </si>
  <si>
    <t>Master Data Set</t>
  </si>
  <si>
    <t>West</t>
  </si>
  <si>
    <t>Independent Opportunity</t>
  </si>
  <si>
    <t>Dependent Opportunity</t>
  </si>
  <si>
    <t>Independent Outcome</t>
  </si>
  <si>
    <t>Dependent Outcome</t>
  </si>
  <si>
    <t>Must/Must Not</t>
  </si>
  <si>
    <t>Time Period Offset</t>
  </si>
  <si>
    <t>Before/After /During</t>
  </si>
  <si>
    <t>Need # N/R Independent Opportunities</t>
  </si>
  <si>
    <t>Each # N/R Dependent Opportunities</t>
  </si>
  <si>
    <t>Must</t>
  </si>
  <si>
    <t>Before</t>
  </si>
  <si>
    <t>Group Name</t>
  </si>
  <si>
    <t>Integer?</t>
  </si>
  <si>
    <t>Alpha Base</t>
  </si>
  <si>
    <t>Alpha Development</t>
  </si>
  <si>
    <t>Bravo Base</t>
  </si>
  <si>
    <t>Bravo Development</t>
  </si>
  <si>
    <t>Charlie Exploration</t>
  </si>
  <si>
    <t>Delta Exploration</t>
  </si>
  <si>
    <t>Charlie Appraisal</t>
  </si>
  <si>
    <t>Delta Appraisal</t>
  </si>
  <si>
    <t>Charlie Dev 1</t>
  </si>
  <si>
    <t>Delta Dev 1</t>
  </si>
  <si>
    <t>Charlie Dev 2</t>
  </si>
  <si>
    <t>Delta Dev 2</t>
  </si>
  <si>
    <t>Charlie Dev 3</t>
  </si>
  <si>
    <t>Delta Dev 3</t>
  </si>
  <si>
    <t>East</t>
  </si>
  <si>
    <t>South Tolls</t>
  </si>
  <si>
    <t>North Tolls</t>
  </si>
  <si>
    <t>East Tolls</t>
  </si>
  <si>
    <t>West Tolls</t>
  </si>
  <si>
    <t>Production Rate - Oil</t>
  </si>
  <si>
    <t>bbl/d</t>
  </si>
  <si>
    <t>Production Rate - Gas</t>
  </si>
  <si>
    <t>mcf/d</t>
  </si>
  <si>
    <t>Opex</t>
  </si>
  <si>
    <t>$m</t>
  </si>
  <si>
    <t>Capex</t>
  </si>
  <si>
    <t>MD - Price - Oil</t>
  </si>
  <si>
    <t>$/bbl</t>
  </si>
  <si>
    <t>MD - Price - Gas</t>
  </si>
  <si>
    <t>$/mcf</t>
  </si>
  <si>
    <t>MD - Oil Toll</t>
  </si>
  <si>
    <t>MD - Gas Fee</t>
  </si>
  <si>
    <t>MD - Tax - Production</t>
  </si>
  <si>
    <t>boe/d</t>
  </si>
  <si>
    <t>mboe</t>
  </si>
  <si>
    <t>mbbl</t>
  </si>
  <si>
    <t>MMcf</t>
  </si>
  <si>
    <t>$MM</t>
  </si>
  <si>
    <t>NPV</t>
  </si>
  <si>
    <t>NPV-10</t>
  </si>
  <si>
    <t>NPV-20</t>
  </si>
  <si>
    <t>C15 - IRR</t>
  </si>
  <si>
    <t>Production Rate Daily - BOE</t>
  </si>
  <si>
    <t>Production Rate Daily - OIL</t>
  </si>
  <si>
    <t>Production Rate Daily - GAS</t>
  </si>
  <si>
    <t>Production Volume - OIL</t>
  </si>
  <si>
    <t>Production Volume - GAS</t>
  </si>
  <si>
    <t>Production Volume - BOE</t>
  </si>
  <si>
    <t>Revenue - OIL</t>
  </si>
  <si>
    <t>Revenue - GAS</t>
  </si>
  <si>
    <t>Revenue - TOTAL</t>
  </si>
  <si>
    <t>Transportation Cost - OIL</t>
  </si>
  <si>
    <t>Transportation Cost - TOTAL</t>
  </si>
  <si>
    <t>Transportation Cost - GAS</t>
  </si>
  <si>
    <t>Production Tax - OIL</t>
  </si>
  <si>
    <t>Production Tax - GAS</t>
  </si>
  <si>
    <t>Production Tax - TOTAL</t>
  </si>
  <si>
    <t>Operating Cash Flow</t>
  </si>
  <si>
    <t>Operating Cost</t>
  </si>
  <si>
    <t>Capex - Total</t>
  </si>
  <si>
    <t>Free Cash Flow</t>
  </si>
  <si>
    <t>Indicators</t>
  </si>
  <si>
    <t>PI</t>
  </si>
  <si>
    <t>Unit</t>
  </si>
  <si>
    <t>Economics - Inflation Adjusted</t>
  </si>
  <si>
    <t>Base Price</t>
  </si>
  <si>
    <t>1 R</t>
  </si>
  <si>
    <t>Echo Base</t>
  </si>
  <si>
    <t>Echo</t>
  </si>
  <si>
    <t>Echo PLAN</t>
  </si>
  <si>
    <t>Echo ACCELERATE</t>
  </si>
  <si>
    <t>Reserves - Total</t>
  </si>
  <si>
    <t>MMboe</t>
  </si>
  <si>
    <t>Capex - Annual</t>
  </si>
  <si>
    <t>NPV O Level</t>
  </si>
  <si>
    <t>Production Rate Daily - GAS BOE</t>
  </si>
  <si>
    <t>Total Instances</t>
  </si>
  <si>
    <t>1. Create new portfolio (yearly, 20 year horizon, default start date)</t>
  </si>
  <si>
    <t>Description</t>
  </si>
  <si>
    <t>ep Expressions
v3.x</t>
  </si>
  <si>
    <t>p4 Expressions
v4.0+</t>
  </si>
  <si>
    <t>Input Metric or Computed Metric. **Must be the first column</t>
  </si>
  <si>
    <t>Unit Label</t>
  </si>
  <si>
    <t>Filters</t>
  </si>
  <si>
    <r>
      <t xml:space="preserve">Value of the attribute to filter by; use with </t>
    </r>
    <r>
      <rPr>
        <b/>
        <sz val="11"/>
        <color theme="1"/>
        <rFont val="Calibri"/>
        <family val="2"/>
        <scheme val="minor"/>
      </rPr>
      <t>Attribute</t>
    </r>
    <r>
      <rPr>
        <sz val="11"/>
        <color theme="1"/>
        <rFont val="Calibri"/>
        <family val="2"/>
        <scheme val="minor"/>
      </rPr>
      <t xml:space="preserve"> column</t>
    </r>
  </si>
  <si>
    <t>s/o only?</t>
  </si>
  <si>
    <t>Level</t>
  </si>
  <si>
    <r>
      <t>Level of aggregation prior to calculation - Outcome (O), Opportunity (P), Scenario (S), or one or more group levels using /</t>
    </r>
    <r>
      <rPr>
        <i/>
        <sz val="11"/>
        <color theme="1"/>
        <rFont val="Calibri"/>
        <family val="2"/>
        <scheme val="minor"/>
      </rPr>
      <t xml:space="preserve">AttributeName </t>
    </r>
    <r>
      <rPr>
        <sz val="11"/>
        <color theme="1"/>
        <rFont val="Calibri"/>
        <family val="2"/>
        <scheme val="minor"/>
      </rPr>
      <t>syntax</t>
    </r>
    <r>
      <rPr>
        <i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Default is S.</t>
    </r>
  </si>
  <si>
    <t>Indicates Master Data (does not time shift).</t>
  </si>
  <si>
    <t>Y = scalar / indicator (ie Total). Default (blank) = time series</t>
  </si>
  <si>
    <t>(Y) Hides the metric from display in dashboards.</t>
  </si>
  <si>
    <t>Cum</t>
  </si>
  <si>
    <t>Total</t>
  </si>
  <si>
    <t>TotalDisc</t>
  </si>
  <si>
    <t>TotalInf</t>
  </si>
  <si>
    <t>CumSum</t>
  </si>
  <si>
    <t>CumSumDisc</t>
  </si>
  <si>
    <t>CumSumInf</t>
  </si>
  <si>
    <t>New in v4.0. Reference to the inflated CumSum (uses Annual Inflation Rate defined in Details/Settings)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</si>
  <si>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</si>
  <si>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</si>
  <si>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</si>
  <si>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</si>
  <si>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</si>
  <si>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</si>
  <si>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</si>
  <si>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</si>
  <si>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</si>
  <si>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</si>
  <si>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</si>
  <si>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Y12</t>
  </si>
  <si>
    <t>Y13</t>
  </si>
  <si>
    <t>Y14</t>
  </si>
  <si>
    <t>Y15</t>
  </si>
  <si>
    <t>Y16</t>
  </si>
  <si>
    <t>Y17</t>
  </si>
  <si>
    <t>Y18</t>
  </si>
  <si>
    <t>Y19</t>
  </si>
  <si>
    <t>Y20</t>
  </si>
  <si>
    <t>Group Active?</t>
  </si>
  <si>
    <t>Group Type</t>
  </si>
  <si>
    <t>Membership Disabled?</t>
  </si>
  <si>
    <t>Exclusive</t>
  </si>
  <si>
    <t>Project</t>
  </si>
  <si>
    <t>Business Unit</t>
  </si>
  <si>
    <t>Alpha</t>
  </si>
  <si>
    <t>Bravo</t>
  </si>
  <si>
    <t>Charlie</t>
  </si>
  <si>
    <t>Delta</t>
  </si>
  <si>
    <t>https://documentation.aucerna.app/portfolio/Topics/ExpressionsandDataCreation/Writing%20Expressions/Special%20Functions.htm</t>
  </si>
  <si>
    <t>Special Functions Help</t>
  </si>
  <si>
    <t>Reference for prior time period</t>
  </si>
  <si>
    <t>Name of the opportunity to filter by; Level = O or P</t>
  </si>
  <si>
    <r>
      <t xml:space="preserve">Attribute to be used as a filter; use together with </t>
    </r>
    <r>
      <rPr>
        <b/>
        <sz val="11"/>
        <color theme="1"/>
        <rFont val="Calibri"/>
        <family val="2"/>
        <scheme val="minor"/>
      </rPr>
      <t>Characteristic</t>
    </r>
    <r>
      <rPr>
        <sz val="11"/>
        <color theme="1"/>
        <rFont val="Calibri"/>
        <family val="2"/>
        <scheme val="minor"/>
      </rPr>
      <t xml:space="preserve"> and Level = O or P</t>
    </r>
  </si>
  <si>
    <t>Name of the outcome to filter by; Level = O</t>
  </si>
  <si>
    <t>Renamed in v4.0. Reference to the total cumulative of all time periods. Typically an indicator.</t>
  </si>
  <si>
    <t>Renamed in v4.0. Reference to the total cumulative discounted.  Typically an indicator.</t>
  </si>
  <si>
    <t>Renamed in v4.0. Reference to the total cumulative inflated. Typically an indicator.</t>
  </si>
  <si>
    <t>Reference to the Discounted metric in each time period.</t>
  </si>
  <si>
    <t>Reference to the inflated metric in each time period.</t>
  </si>
  <si>
    <t>New in v4.0. Reference to the running cumulative sum for each time period. Usually a time series.</t>
  </si>
  <si>
    <t>New in v4.0. Reference to the discounted CumSum (uses Annual Discount Rate defined in Details/Settings). Usually a time series.</t>
  </si>
  <si>
    <t>Built-in shortcuts for common special functions.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</si>
</sst>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* #,##0_-;\-* #,##0_-;_-* &quot;-&quot;??_-;_-@_-"/>
    <numFmt numFmtId="167" formatCode="_-* #,##0.0_-;\-* #,##0.0_-;_-* &quot;-&quot;??_-;_-@_-"/>
    <numFmt numFmtId="168" formatCode="_(* #,##0_);_(* \(#,##0\);_(* &quot;-&quot;??_);_(@_)"/>
    <numFmt numFmtId="169" formatCode="_-&quot;$&quot;* #,##0.0_-;\-&quot;$&quot;* #,##0.0_-;_-&quot;$&quot;* &quot;-&quot;??_-;_-@_-"/>
    <numFmt numFmtId="170" formatCode="dd/mmm/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</font>
    <font>
      <b/>
      <u/>
      <sz val="12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080000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E6DCF0"/>
        <bgColor indexed="64"/>
      </patternFill>
    </fill>
    <fill>
      <patternFill patternType="solid">
        <fgColor rgb="FF558CD7"/>
        <bgColor indexed="64"/>
      </patternFill>
    </fill>
    <fill>
      <patternFill patternType="solid">
        <fgColor rgb="FFFABE8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4A0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8963C"/>
        <bgColor indexed="64"/>
      </patternFill>
    </fill>
    <fill>
      <patternFill patternType="solid">
        <fgColor rgb="FFFAE6D7"/>
        <bgColor indexed="64"/>
      </patternFill>
    </fill>
    <fill>
      <patternFill patternType="solid">
        <fgColor rgb="FFD7F0F0"/>
        <bgColor indexed="64"/>
      </patternFill>
    </fill>
    <fill>
      <patternFill patternType="solid">
        <fgColor rgb="FF91CDD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CF0F0"/>
        <bgColor indexed="64"/>
      </patternFill>
    </fill>
    <fill>
      <patternFill patternType="solid">
        <fgColor rgb="FF195D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1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19"/>
      </right>
      <top style="thin">
        <color indexed="64"/>
      </top>
      <bottom/>
      <diagonal/>
    </border>
    <border>
      <left style="thin">
        <color indexed="19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</cellStyleXfs>
  <cellXfs count="221">
    <xf numFmtId="0" fontId="0" fillId="0" borderId="0" xfId="0"/>
    <xf numFmtId="49" fontId="6" fillId="0" borderId="0" xfId="0" applyNumberFormat="1" applyFont="1" applyAlignment="1">
      <alignment horizontal="center"/>
    </xf>
    <xf numFmtId="0" fontId="0" fillId="5" borderId="0" xfId="0" applyFill="1"/>
    <xf numFmtId="49" fontId="6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0" fontId="11" fillId="0" borderId="0" xfId="0" applyFont="1"/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49" fontId="10" fillId="0" borderId="0" xfId="0" applyNumberFormat="1" applyFont="1" applyAlignment="1">
      <alignment vertical="top" wrapText="1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49" fontId="6" fillId="7" borderId="3" xfId="0" applyNumberFormat="1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 vertical="center"/>
    </xf>
    <xf numFmtId="0" fontId="6" fillId="0" borderId="0" xfId="0" applyFont="1"/>
    <xf numFmtId="49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49" fontId="6" fillId="2" borderId="0" xfId="0" applyNumberFormat="1" applyFont="1" applyFill="1" applyAlignment="1">
      <alignment horizontal="left" vertical="top" wrapText="1"/>
    </xf>
    <xf numFmtId="4" fontId="6" fillId="0" borderId="0" xfId="0" applyNumberFormat="1" applyFont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49" fontId="7" fillId="9" borderId="12" xfId="0" applyNumberFormat="1" applyFont="1" applyFill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left" vertical="center"/>
    </xf>
    <xf numFmtId="49" fontId="10" fillId="0" borderId="15" xfId="5" applyNumberFormat="1" applyFont="1" applyBorder="1" applyAlignment="1">
      <alignment horizontal="center" vertical="top" wrapText="1"/>
    </xf>
    <xf numFmtId="165" fontId="10" fillId="0" borderId="16" xfId="4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2" fontId="16" fillId="7" borderId="5" xfId="0" applyNumberFormat="1" applyFont="1" applyFill="1" applyBorder="1" applyAlignment="1">
      <alignment horizontal="center"/>
    </xf>
    <xf numFmtId="167" fontId="16" fillId="7" borderId="5" xfId="3" applyNumberFormat="1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2" fontId="16" fillId="7" borderId="3" xfId="3" applyNumberFormat="1" applyFont="1" applyFill="1" applyBorder="1" applyAlignment="1">
      <alignment horizontal="center"/>
    </xf>
    <xf numFmtId="165" fontId="16" fillId="7" borderId="5" xfId="4" applyFont="1" applyFill="1" applyBorder="1" applyAlignment="1">
      <alignment horizontal="center"/>
    </xf>
    <xf numFmtId="2" fontId="11" fillId="14" borderId="5" xfId="0" applyNumberFormat="1" applyFont="1" applyFill="1" applyBorder="1"/>
    <xf numFmtId="164" fontId="0" fillId="7" borderId="3" xfId="3" applyFont="1" applyFill="1" applyBorder="1" applyAlignment="1">
      <alignment horizontal="left"/>
    </xf>
    <xf numFmtId="0" fontId="3" fillId="0" borderId="3" xfId="0" applyFont="1" applyBorder="1"/>
    <xf numFmtId="0" fontId="0" fillId="0" borderId="3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6" fontId="0" fillId="7" borderId="3" xfId="3" applyNumberFormat="1" applyFont="1" applyFill="1" applyBorder="1" applyAlignment="1">
      <alignment horizontal="center"/>
    </xf>
    <xf numFmtId="167" fontId="0" fillId="7" borderId="3" xfId="3" applyNumberFormat="1" applyFont="1" applyFill="1" applyBorder="1" applyAlignment="1">
      <alignment horizontal="center"/>
    </xf>
    <xf numFmtId="169" fontId="0" fillId="7" borderId="3" xfId="4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10" fillId="0" borderId="20" xfId="5" applyNumberFormat="1" applyFont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left" vertical="center"/>
    </xf>
    <xf numFmtId="9" fontId="10" fillId="0" borderId="21" xfId="2" applyFont="1" applyFill="1" applyBorder="1" applyAlignment="1">
      <alignment horizontal="center" vertical="center"/>
    </xf>
    <xf numFmtId="49" fontId="10" fillId="0" borderId="6" xfId="5" applyNumberFormat="1" applyFont="1" applyBorder="1" applyAlignment="1">
      <alignment horizontal="center" vertical="center"/>
    </xf>
    <xf numFmtId="0" fontId="6" fillId="5" borderId="0" xfId="0" applyFont="1" applyFill="1"/>
    <xf numFmtId="0" fontId="0" fillId="0" borderId="0" xfId="0" applyAlignment="1">
      <alignment wrapText="1"/>
    </xf>
    <xf numFmtId="49" fontId="9" fillId="0" borderId="23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14" borderId="16" xfId="0" applyNumberFormat="1" applyFont="1" applyFill="1" applyBorder="1" applyAlignment="1">
      <alignment horizontal="center"/>
    </xf>
    <xf numFmtId="0" fontId="20" fillId="0" borderId="0" xfId="0" applyFont="1"/>
    <xf numFmtId="168" fontId="0" fillId="0" borderId="0" xfId="1" applyNumberFormat="1" applyFont="1"/>
    <xf numFmtId="168" fontId="6" fillId="0" borderId="0" xfId="1" applyNumberFormat="1" applyFont="1" applyFill="1" applyBorder="1" applyAlignment="1">
      <alignment horizontal="center" vertical="center"/>
    </xf>
    <xf numFmtId="167" fontId="0" fillId="7" borderId="3" xfId="3" quotePrefix="1" applyNumberFormat="1" applyFont="1" applyFill="1" applyBorder="1" applyAlignment="1">
      <alignment horizontal="center"/>
    </xf>
    <xf numFmtId="0" fontId="0" fillId="7" borderId="3" xfId="3" quotePrefix="1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49" fontId="5" fillId="7" borderId="2" xfId="0" applyNumberFormat="1" applyFont="1" applyFill="1" applyBorder="1" applyAlignment="1">
      <alignment horizontal="center" wrapText="1"/>
    </xf>
    <xf numFmtId="0" fontId="21" fillId="17" borderId="3" xfId="5" applyFont="1" applyFill="1" applyBorder="1" applyAlignment="1">
      <alignment horizontal="center" vertical="top" wrapText="1"/>
    </xf>
    <xf numFmtId="0" fontId="21" fillId="18" borderId="3" xfId="5" applyFont="1" applyFill="1" applyBorder="1" applyAlignment="1">
      <alignment horizontal="center" vertical="top" wrapText="1"/>
    </xf>
    <xf numFmtId="0" fontId="14" fillId="0" borderId="0" xfId="5"/>
    <xf numFmtId="0" fontId="14" fillId="14" borderId="19" xfId="5" applyFill="1" applyBorder="1" applyAlignment="1">
      <alignment horizontal="center"/>
    </xf>
    <xf numFmtId="2" fontId="14" fillId="14" borderId="26" xfId="5" applyNumberFormat="1" applyFill="1" applyBorder="1" applyAlignment="1">
      <alignment horizontal="center"/>
    </xf>
    <xf numFmtId="0" fontId="14" fillId="14" borderId="28" xfId="5" applyFill="1" applyBorder="1" applyAlignment="1">
      <alignment horizontal="center"/>
    </xf>
    <xf numFmtId="2" fontId="14" fillId="14" borderId="29" xfId="5" applyNumberFormat="1" applyFill="1" applyBorder="1" applyAlignment="1">
      <alignment horizontal="center"/>
    </xf>
    <xf numFmtId="0" fontId="14" fillId="14" borderId="31" xfId="5" applyFill="1" applyBorder="1" applyAlignment="1">
      <alignment horizontal="center"/>
    </xf>
    <xf numFmtId="2" fontId="14" fillId="14" borderId="32" xfId="5" applyNumberFormat="1" applyFill="1" applyBorder="1" applyAlignment="1">
      <alignment horizontal="center"/>
    </xf>
    <xf numFmtId="0" fontId="14" fillId="19" borderId="30" xfId="5" applyFill="1" applyBorder="1" applyAlignment="1">
      <alignment horizontal="center" vertical="center"/>
    </xf>
    <xf numFmtId="0" fontId="14" fillId="19" borderId="31" xfId="5" applyFill="1" applyBorder="1" applyAlignment="1">
      <alignment horizontal="center"/>
    </xf>
    <xf numFmtId="2" fontId="14" fillId="19" borderId="32" xfId="5" applyNumberFormat="1" applyFill="1" applyBorder="1" applyAlignment="1">
      <alignment horizontal="center"/>
    </xf>
    <xf numFmtId="0" fontId="14" fillId="0" borderId="0" xfId="5" applyAlignment="1">
      <alignment wrapText="1"/>
    </xf>
    <xf numFmtId="49" fontId="5" fillId="4" borderId="2" xfId="0" applyNumberFormat="1" applyFont="1" applyFill="1" applyBorder="1" applyAlignment="1">
      <alignment horizont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7" fillId="21" borderId="3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0" fillId="0" borderId="16" xfId="0" applyBorder="1"/>
    <xf numFmtId="49" fontId="6" fillId="7" borderId="16" xfId="0" applyNumberFormat="1" applyFont="1" applyFill="1" applyBorder="1" applyAlignment="1">
      <alignment horizontal="center"/>
    </xf>
    <xf numFmtId="0" fontId="6" fillId="0" borderId="16" xfId="0" applyFont="1" applyBorder="1"/>
    <xf numFmtId="1" fontId="6" fillId="0" borderId="16" xfId="0" applyNumberFormat="1" applyFont="1" applyBorder="1" applyAlignment="1">
      <alignment horizontal="center" vertical="center"/>
    </xf>
    <xf numFmtId="1" fontId="6" fillId="8" borderId="16" xfId="0" applyNumberFormat="1" applyFont="1" applyFill="1" applyBorder="1" applyAlignment="1">
      <alignment horizontal="center" vertical="center"/>
    </xf>
    <xf numFmtId="1" fontId="6" fillId="7" borderId="16" xfId="0" applyNumberFormat="1" applyFont="1" applyFill="1" applyBorder="1" applyAlignment="1">
      <alignment horizontal="center" vertical="center"/>
    </xf>
    <xf numFmtId="165" fontId="16" fillId="0" borderId="3" xfId="4" applyFont="1" applyFill="1" applyBorder="1" applyAlignment="1">
      <alignment horizontal="center"/>
    </xf>
    <xf numFmtId="49" fontId="0" fillId="13" borderId="5" xfId="0" applyNumberFormat="1" applyFill="1" applyBorder="1"/>
    <xf numFmtId="0" fontId="0" fillId="7" borderId="5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14" borderId="3" xfId="0" applyFill="1" applyBorder="1" applyAlignment="1">
      <alignment horizontal="center"/>
    </xf>
    <xf numFmtId="0" fontId="0" fillId="0" borderId="3" xfId="0" applyBorder="1"/>
    <xf numFmtId="0" fontId="0" fillId="15" borderId="3" xfId="0" applyFill="1" applyBorder="1"/>
    <xf numFmtId="0" fontId="21" fillId="17" borderId="0" xfId="5" applyFont="1" applyFill="1" applyAlignment="1">
      <alignment horizontal="center" vertical="center" wrapText="1"/>
    </xf>
    <xf numFmtId="0" fontId="21" fillId="18" borderId="0" xfId="5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" fontId="0" fillId="0" borderId="0" xfId="0" applyNumberFormat="1" applyAlignment="1">
      <alignment horizontal="center"/>
    </xf>
    <xf numFmtId="0" fontId="22" fillId="0" borderId="0" xfId="5" applyFont="1" applyAlignment="1">
      <alignment horizontal="center" wrapText="1"/>
    </xf>
    <xf numFmtId="0" fontId="23" fillId="0" borderId="0" xfId="5" applyFont="1" applyAlignment="1">
      <alignment horizontal="center" vertical="center" wrapText="1"/>
    </xf>
    <xf numFmtId="43" fontId="0" fillId="0" borderId="0" xfId="0" applyNumberFormat="1"/>
    <xf numFmtId="49" fontId="10" fillId="14" borderId="16" xfId="0" applyNumberFormat="1" applyFont="1" applyFill="1" applyBorder="1" applyAlignment="1">
      <alignment horizontal="left"/>
    </xf>
    <xf numFmtId="49" fontId="10" fillId="0" borderId="16" xfId="0" applyNumberFormat="1" applyFont="1" applyBorder="1" applyAlignment="1">
      <alignment horizontal="left" vertical="center"/>
    </xf>
    <xf numFmtId="9" fontId="10" fillId="0" borderId="16" xfId="2" applyFont="1" applyFill="1" applyBorder="1" applyAlignment="1">
      <alignment horizontal="center" vertical="center"/>
    </xf>
    <xf numFmtId="9" fontId="10" fillId="0" borderId="17" xfId="2" applyFont="1" applyFill="1" applyBorder="1" applyAlignment="1">
      <alignment horizontal="center" vertical="center"/>
    </xf>
    <xf numFmtId="165" fontId="10" fillId="0" borderId="17" xfId="4" applyFont="1" applyFill="1" applyBorder="1" applyAlignment="1">
      <alignment horizontal="center" vertical="center"/>
    </xf>
    <xf numFmtId="9" fontId="10" fillId="0" borderId="22" xfId="2" applyFont="1" applyFill="1" applyBorder="1" applyAlignment="1">
      <alignment horizontal="center" vertical="center"/>
    </xf>
    <xf numFmtId="164" fontId="10" fillId="5" borderId="0" xfId="3" applyFont="1" applyFill="1" applyBorder="1"/>
    <xf numFmtId="164" fontId="10" fillId="5" borderId="0" xfId="3" applyFont="1" applyFill="1" applyBorder="1" applyAlignment="1">
      <alignment horizontal="center" vertical="center"/>
    </xf>
    <xf numFmtId="164" fontId="10" fillId="5" borderId="18" xfId="3" applyFont="1" applyFill="1" applyBorder="1" applyAlignment="1">
      <alignment horizontal="center" vertical="center"/>
    </xf>
    <xf numFmtId="164" fontId="10" fillId="0" borderId="0" xfId="3" applyFont="1" applyFill="1" applyBorder="1" applyAlignment="1">
      <alignment horizontal="center" vertical="center"/>
    </xf>
    <xf numFmtId="0" fontId="10" fillId="0" borderId="0" xfId="0" applyFont="1"/>
    <xf numFmtId="14" fontId="10" fillId="2" borderId="13" xfId="3" applyNumberFormat="1" applyFont="1" applyFill="1" applyBorder="1" applyAlignment="1">
      <alignment horizontal="center"/>
    </xf>
    <xf numFmtId="0" fontId="6" fillId="0" borderId="40" xfId="0" applyFont="1" applyBorder="1"/>
    <xf numFmtId="0" fontId="7" fillId="6" borderId="16" xfId="0" applyFont="1" applyFill="1" applyBorder="1" applyAlignment="1">
      <alignment horizontal="center" vertical="center" wrapText="1"/>
    </xf>
    <xf numFmtId="0" fontId="7" fillId="21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9" borderId="41" xfId="0" applyFont="1" applyFill="1" applyBorder="1" applyAlignment="1">
      <alignment horizontal="center" wrapText="1"/>
    </xf>
    <xf numFmtId="0" fontId="4" fillId="9" borderId="41" xfId="0" applyFont="1" applyFill="1" applyBorder="1" applyAlignment="1">
      <alignment horizontal="left" wrapText="1"/>
    </xf>
    <xf numFmtId="0" fontId="4" fillId="9" borderId="41" xfId="0" applyFont="1" applyFill="1" applyBorder="1" applyAlignment="1">
      <alignment horizontal="center" vertical="center" wrapText="1"/>
    </xf>
    <xf numFmtId="0" fontId="3" fillId="12" borderId="41" xfId="0" applyFont="1" applyFill="1" applyBorder="1" applyAlignment="1">
      <alignment horizontal="center" wrapText="1"/>
    </xf>
    <xf numFmtId="0" fontId="0" fillId="12" borderId="41" xfId="0" applyFill="1" applyBorder="1" applyAlignment="1">
      <alignment horizontal="left" wrapText="1"/>
    </xf>
    <xf numFmtId="0" fontId="3" fillId="10" borderId="41" xfId="0" applyFont="1" applyFill="1" applyBorder="1" applyAlignment="1">
      <alignment horizontal="center" wrapText="1"/>
    </xf>
    <xf numFmtId="0" fontId="0" fillId="10" borderId="41" xfId="0" applyFill="1" applyBorder="1" applyAlignment="1">
      <alignment horizontal="left" wrapText="1"/>
    </xf>
    <xf numFmtId="0" fontId="3" fillId="4" borderId="41" xfId="0" applyFont="1" applyFill="1" applyBorder="1" applyAlignment="1">
      <alignment horizontal="center" wrapText="1"/>
    </xf>
    <xf numFmtId="0" fontId="0" fillId="4" borderId="41" xfId="0" applyFill="1" applyBorder="1" applyAlignment="1">
      <alignment horizontal="left" wrapText="1"/>
    </xf>
    <xf numFmtId="0" fontId="3" fillId="16" borderId="41" xfId="0" applyFont="1" applyFill="1" applyBorder="1" applyAlignment="1">
      <alignment horizontal="center" wrapText="1"/>
    </xf>
    <xf numFmtId="0" fontId="0" fillId="16" borderId="41" xfId="0" applyFill="1" applyBorder="1" applyAlignment="1">
      <alignment horizontal="left" wrapText="1"/>
    </xf>
    <xf numFmtId="0" fontId="3" fillId="11" borderId="41" xfId="0" applyFont="1" applyFill="1" applyBorder="1" applyAlignment="1">
      <alignment horizontal="center" wrapText="1"/>
    </xf>
    <xf numFmtId="0" fontId="3" fillId="11" borderId="41" xfId="0" applyFont="1" applyFill="1" applyBorder="1" applyAlignment="1">
      <alignment horizontal="center"/>
    </xf>
    <xf numFmtId="0" fontId="3" fillId="16" borderId="41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 vertical="center" wrapText="1"/>
    </xf>
    <xf numFmtId="49" fontId="5" fillId="4" borderId="21" xfId="0" applyNumberFormat="1" applyFont="1" applyFill="1" applyBorder="1" applyAlignment="1">
      <alignment horizontal="center" wrapText="1"/>
    </xf>
    <xf numFmtId="49" fontId="5" fillId="4" borderId="12" xfId="0" applyNumberFormat="1" applyFont="1" applyFill="1" applyBorder="1" applyAlignment="1">
      <alignment horizontal="center" vertical="center" wrapText="1"/>
    </xf>
    <xf numFmtId="0" fontId="21" fillId="17" borderId="3" xfId="5" applyFont="1" applyFill="1" applyBorder="1" applyAlignment="1">
      <alignment horizontal="center" vertical="center" wrapText="1"/>
    </xf>
    <xf numFmtId="0" fontId="21" fillId="18" borderId="3" xfId="5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14" fillId="0" borderId="3" xfId="5" applyBorder="1" applyAlignment="1">
      <alignment horizontal="center" vertical="center" wrapText="1"/>
    </xf>
    <xf numFmtId="0" fontId="0" fillId="7" borderId="3" xfId="0" applyFill="1" applyBorder="1" applyAlignment="1">
      <alignment horizontal="left" vertical="center" wrapText="1"/>
    </xf>
    <xf numFmtId="0" fontId="0" fillId="5" borderId="4" xfId="0" applyFill="1" applyBorder="1"/>
    <xf numFmtId="168" fontId="0" fillId="0" borderId="0" xfId="1" applyNumberFormat="1" applyFont="1" applyFill="1"/>
    <xf numFmtId="0" fontId="0" fillId="22" borderId="0" xfId="0" applyFill="1"/>
    <xf numFmtId="49" fontId="0" fillId="22" borderId="0" xfId="0" applyNumberFormat="1" applyFill="1"/>
    <xf numFmtId="14" fontId="0" fillId="22" borderId="0" xfId="0" applyNumberFormat="1" applyFill="1"/>
    <xf numFmtId="49" fontId="9" fillId="0" borderId="44" xfId="0" applyNumberFormat="1" applyFont="1" applyBorder="1" applyAlignment="1">
      <alignment horizontal="center"/>
    </xf>
    <xf numFmtId="0" fontId="27" fillId="0" borderId="0" xfId="6" applyAlignment="1">
      <alignment horizontal="left"/>
    </xf>
    <xf numFmtId="0" fontId="29" fillId="0" borderId="41" xfId="0" applyFont="1" applyBorder="1" applyAlignment="1">
      <alignment horizontal="center" vertical="center" wrapText="1"/>
    </xf>
    <xf numFmtId="14" fontId="5" fillId="2" borderId="16" xfId="0" quotePrefix="1" applyNumberFormat="1" applyFont="1" applyFill="1" applyBorder="1" applyAlignment="1">
      <alignment horizontal="center" vertical="center" wrapText="1"/>
    </xf>
    <xf numFmtId="49" fontId="7" fillId="3" borderId="16" xfId="0" applyNumberFormat="1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21" borderId="16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readingOrder="1"/>
    </xf>
    <xf numFmtId="0" fontId="0" fillId="13" borderId="4" xfId="0" applyFill="1" applyBorder="1" applyAlignment="1">
      <alignment horizontal="center" vertical="center" readingOrder="1"/>
    </xf>
    <xf numFmtId="0" fontId="0" fillId="0" borderId="0" xfId="0" applyAlignment="1">
      <alignment horizontal="left" vertical="top"/>
    </xf>
    <xf numFmtId="0" fontId="0" fillId="14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3" borderId="45" xfId="0" applyFont="1" applyFill="1" applyBorder="1" applyAlignment="1">
      <alignment horizontal="center"/>
    </xf>
    <xf numFmtId="0" fontId="3" fillId="23" borderId="46" xfId="0" applyFont="1" applyFill="1" applyBorder="1" applyAlignment="1">
      <alignment horizontal="center"/>
    </xf>
    <xf numFmtId="0" fontId="28" fillId="23" borderId="45" xfId="6" applyFont="1" applyFill="1" applyBorder="1" applyAlignment="1">
      <alignment horizontal="left" wrapText="1"/>
    </xf>
    <xf numFmtId="0" fontId="28" fillId="23" borderId="46" xfId="6" applyFont="1" applyFill="1" applyBorder="1" applyAlignment="1">
      <alignment horizontal="left" wrapText="1"/>
    </xf>
    <xf numFmtId="0" fontId="20" fillId="0" borderId="41" xfId="0" applyFont="1" applyBorder="1" applyAlignment="1">
      <alignment horizontal="center" vertical="center"/>
    </xf>
    <xf numFmtId="0" fontId="0" fillId="12" borderId="41" xfId="0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/>
    </xf>
    <xf numFmtId="0" fontId="0" fillId="16" borderId="41" xfId="0" applyFill="1" applyBorder="1" applyAlignment="1">
      <alignment horizontal="center" vertical="center" wrapText="1"/>
    </xf>
    <xf numFmtId="0" fontId="28" fillId="0" borderId="45" xfId="6" applyFont="1" applyBorder="1" applyAlignment="1">
      <alignment horizontal="left" wrapText="1"/>
    </xf>
    <xf numFmtId="0" fontId="28" fillId="0" borderId="46" xfId="6" applyFont="1" applyBorder="1" applyAlignment="1">
      <alignment horizontal="left" wrapText="1"/>
    </xf>
    <xf numFmtId="170" fontId="5" fillId="2" borderId="3" xfId="0" quotePrefix="1" applyNumberFormat="1" applyFont="1" applyFill="1" applyBorder="1" applyAlignment="1">
      <alignment horizontal="center" vertical="center" wrapText="1"/>
    </xf>
    <xf numFmtId="49" fontId="7" fillId="20" borderId="3" xfId="0" applyNumberFormat="1" applyFont="1" applyFill="1" applyBorder="1" applyAlignment="1">
      <alignment horizontal="center" vertical="center" wrapText="1"/>
    </xf>
    <xf numFmtId="0" fontId="7" fillId="21" borderId="42" xfId="0" applyFont="1" applyFill="1" applyBorder="1" applyAlignment="1">
      <alignment horizontal="center" vertical="center" wrapText="1"/>
    </xf>
    <xf numFmtId="0" fontId="7" fillId="21" borderId="43" xfId="0" applyFont="1" applyFill="1" applyBorder="1" applyAlignment="1">
      <alignment horizontal="center" vertical="center" wrapText="1"/>
    </xf>
    <xf numFmtId="0" fontId="14" fillId="0" borderId="7" xfId="5" applyBorder="1" applyAlignment="1">
      <alignment horizontal="center" vertical="center"/>
    </xf>
    <xf numFmtId="0" fontId="14" fillId="0" borderId="9" xfId="5" applyBorder="1" applyAlignment="1">
      <alignment horizontal="center" vertical="center"/>
    </xf>
    <xf numFmtId="0" fontId="14" fillId="0" borderId="33" xfId="5" applyBorder="1" applyAlignment="1">
      <alignment horizontal="center" vertical="center"/>
    </xf>
    <xf numFmtId="0" fontId="14" fillId="0" borderId="8" xfId="5" applyBorder="1" applyAlignment="1">
      <alignment horizontal="center" vertical="center" wrapText="1"/>
    </xf>
    <xf numFmtId="0" fontId="14" fillId="0" borderId="10" xfId="5" applyBorder="1" applyAlignment="1">
      <alignment horizontal="center" vertical="center" wrapText="1"/>
    </xf>
    <xf numFmtId="0" fontId="14" fillId="0" borderId="34" xfId="5" applyBorder="1" applyAlignment="1">
      <alignment horizontal="center" vertical="center" wrapText="1"/>
    </xf>
    <xf numFmtId="0" fontId="14" fillId="0" borderId="24" xfId="5" applyBorder="1" applyAlignment="1">
      <alignment horizontal="center" vertical="center" wrapText="1"/>
    </xf>
    <xf numFmtId="0" fontId="14" fillId="0" borderId="4" xfId="5" applyBorder="1" applyAlignment="1">
      <alignment horizontal="center" vertical="center" wrapText="1"/>
    </xf>
    <xf numFmtId="0" fontId="14" fillId="0" borderId="35" xfId="5" applyBorder="1" applyAlignment="1">
      <alignment horizontal="center" vertical="center" wrapText="1"/>
    </xf>
    <xf numFmtId="0" fontId="14" fillId="14" borderId="25" xfId="5" applyFill="1" applyBorder="1" applyAlignment="1">
      <alignment horizontal="center" vertical="center"/>
    </xf>
    <xf numFmtId="0" fontId="14" fillId="14" borderId="27" xfId="5" applyFill="1" applyBorder="1" applyAlignment="1">
      <alignment horizontal="center" vertical="center"/>
    </xf>
    <xf numFmtId="0" fontId="14" fillId="14" borderId="30" xfId="5" applyFill="1" applyBorder="1" applyAlignment="1">
      <alignment horizontal="center" vertical="center"/>
    </xf>
    <xf numFmtId="0" fontId="14" fillId="14" borderId="6" xfId="5" applyFill="1" applyBorder="1" applyAlignment="1">
      <alignment horizontal="center" vertical="center"/>
    </xf>
    <xf numFmtId="0" fontId="14" fillId="14" borderId="37" xfId="5" applyFill="1" applyBorder="1" applyAlignment="1">
      <alignment horizontal="center" vertical="center"/>
    </xf>
    <xf numFmtId="0" fontId="14" fillId="0" borderId="25" xfId="5" applyBorder="1" applyAlignment="1">
      <alignment horizontal="center" vertical="center" wrapText="1"/>
    </xf>
    <xf numFmtId="0" fontId="14" fillId="0" borderId="27" xfId="5" applyBorder="1" applyAlignment="1">
      <alignment horizontal="center" vertical="center" wrapText="1"/>
    </xf>
    <xf numFmtId="0" fontId="14" fillId="0" borderId="30" xfId="5" applyBorder="1" applyAlignment="1">
      <alignment horizontal="center" vertical="center" wrapText="1"/>
    </xf>
    <xf numFmtId="0" fontId="14" fillId="14" borderId="36" xfId="5" applyFill="1" applyBorder="1" applyAlignment="1">
      <alignment horizontal="center" vertical="center"/>
    </xf>
  </cellXfs>
  <cellStyles count="7">
    <cellStyle name="Comma" xfId="1" builtinId="3"/>
    <cellStyle name="Comma 2" xfId="3" xr:uid="{653E2854-E954-4CC4-BD68-FEF86AFD5EBC}"/>
    <cellStyle name="Currency 2" xfId="4" xr:uid="{F71DAA2C-5A3F-42EF-9CEE-BCB349BA8730}"/>
    <cellStyle name="Hyperlink" xfId="6" builtinId="8"/>
    <cellStyle name="Normal" xfId="0" builtinId="0"/>
    <cellStyle name="Normal 2" xfId="5" xr:uid="{0516A111-4D4F-4903-9CB2-766F09AF30D2}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15</xdr:row>
      <xdr:rowOff>152400</xdr:rowOff>
    </xdr:from>
    <xdr:to>
      <xdr:col>31</xdr:col>
      <xdr:colOff>515937</xdr:colOff>
      <xdr:row>30</xdr:row>
      <xdr:rowOff>174918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F98D9D-63AD-EC6D-D22B-3F706BC81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0" y="3048000"/>
          <a:ext cx="17777142" cy="2737143"/>
        </a:xfrm>
        <a:prstGeom prst="rect">
          <a:avLst/>
        </a:prstGeom>
      </xdr:spPr>
    </xdr:pic>
    <xdr:clientData/>
  </xdr:twoCellAnchor>
  <xdr:twoCellAnchor editAs="oneCell">
    <xdr:from>
      <xdr:col>3</xdr:col>
      <xdr:colOff>407670</xdr:colOff>
      <xdr:row>0</xdr:row>
      <xdr:rowOff>140970</xdr:rowOff>
    </xdr:from>
    <xdr:to>
      <xdr:col>10</xdr:col>
      <xdr:colOff>262125</xdr:colOff>
      <xdr:row>14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0625E7-B19F-1D0C-E347-179588F9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1695" y="140970"/>
          <a:ext cx="4121655" cy="2649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348615</xdr:colOff>
      <xdr:row>0</xdr:row>
      <xdr:rowOff>200025</xdr:rowOff>
    </xdr:from>
    <xdr:to>
      <xdr:col>17</xdr:col>
      <xdr:colOff>263525</xdr:colOff>
      <xdr:row>26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9D2C46-7303-45A9-B715-BDF60C8F2AA2}"/>
            </a:ext>
          </a:extLst>
        </xdr:cNvPr>
        <xdr:cNvSpPr txBox="1"/>
      </xdr:nvSpPr>
      <xdr:spPr>
        <a:xfrm>
          <a:off x="11788140" y="200025"/>
          <a:ext cx="6087110" cy="49339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79646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How to define a selection/timing/ratio dependency:</a:t>
          </a:r>
          <a:r>
            <a:rPr kumimoji="0" lang="en-C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 all the cases: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 Set dependent opportunity</a:t>
          </a:r>
          <a:r>
            <a:rPr kumimoji="0" lang="en-C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 Set independent opportunity</a:t>
          </a:r>
          <a:r>
            <a:rPr kumimoji="0" lang="en-C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endParaRPr kumimoji="0" lang="en-C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 Set selection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MUST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or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MUST NOT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For timing dependencies:</a:t>
          </a:r>
          <a:endParaRPr kumimoji="0" lang="en-CA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 Set the offset period (number of periods from the dependent opportunity)</a:t>
          </a:r>
          <a:endParaRPr kumimoji="0" lang="en-CA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E.g.: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 means 1 time period before from the dependent opportunity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1  means 1 time period after the dependent opportunity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Leave blank for selection without timing.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5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 Set direction: Before/After/During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For ratio dependencies: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6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 Set ratio for dependent opportunity and/or independent opportunity, specifying N (Instance count) or R (real number multiplier).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For example: 1 N , 1.5 R, etc. If there are no ratio constraints leave the cell blank.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The resulting rule could be read as: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>
              <a:effectLst/>
              <a:latin typeface="+mn-lt"/>
              <a:ea typeface="+mn-ea"/>
              <a:cs typeface="+mn-cs"/>
            </a:rPr>
            <a:t>For the dependent opportunity to happen, the independent opportunity </a:t>
          </a:r>
          <a:r>
            <a:rPr lang="en-CA" sz="1100" b="1" i="0">
              <a:effectLst/>
              <a:latin typeface="+mn-lt"/>
              <a:ea typeface="+mn-ea"/>
              <a:cs typeface="+mn-cs"/>
            </a:rPr>
            <a:t>MUST/MUST NOT </a:t>
          </a:r>
          <a:r>
            <a:rPr lang="en-CA" sz="1100" b="0" i="0">
              <a:effectLst/>
              <a:latin typeface="+mn-lt"/>
              <a:ea typeface="+mn-ea"/>
              <a:cs typeface="+mn-cs"/>
            </a:rPr>
            <a:t>happen starting </a:t>
          </a:r>
          <a:r>
            <a:rPr lang="en-CA" sz="1100" b="1" i="0">
              <a:effectLst/>
              <a:latin typeface="+mn-lt"/>
              <a:ea typeface="+mn-ea"/>
              <a:cs typeface="+mn-cs"/>
            </a:rPr>
            <a:t>#OFFSET </a:t>
          </a:r>
          <a:r>
            <a:rPr lang="en-CA" sz="1100" b="0" i="0">
              <a:effectLst/>
              <a:latin typeface="+mn-lt"/>
              <a:ea typeface="+mn-ea"/>
              <a:cs typeface="+mn-cs"/>
            </a:rPr>
            <a:t>periods OR </a:t>
          </a:r>
          <a:r>
            <a:rPr lang="en-CA" sz="1100" b="1" i="0">
              <a:effectLst/>
              <a:latin typeface="+mn-lt"/>
              <a:ea typeface="+mn-ea"/>
              <a:cs typeface="+mn-cs"/>
            </a:rPr>
            <a:t>BEFORE/AFTER/DURING</a:t>
          </a:r>
          <a:r>
            <a:rPr lang="en-CA" sz="1100" b="0" i="0">
              <a:effectLst/>
              <a:latin typeface="+mn-lt"/>
              <a:ea typeface="+mn-ea"/>
              <a:cs typeface="+mn-cs"/>
            </a:rPr>
            <a:t>.</a:t>
          </a:r>
          <a:r>
            <a:rPr lang="en-CA" sz="1100" b="0">
              <a:effectLst/>
              <a:latin typeface="+mn-lt"/>
              <a:ea typeface="+mn-ea"/>
              <a:cs typeface="+mn-cs"/>
            </a:rPr>
            <a:t> For</a:t>
          </a:r>
          <a:r>
            <a:rPr lang="en-CA" sz="1100" b="0" baseline="0">
              <a:effectLst/>
              <a:latin typeface="+mn-lt"/>
              <a:ea typeface="+mn-ea"/>
              <a:cs typeface="+mn-cs"/>
            </a:rPr>
            <a:t> each # N instances of the independent opportunity we could have at most # N instances of the dependent opportunity.</a:t>
          </a:r>
          <a:endParaRPr lang="en-CA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0</xdr:row>
      <xdr:rowOff>125730</xdr:rowOff>
    </xdr:from>
    <xdr:to>
      <xdr:col>14</xdr:col>
      <xdr:colOff>182245</xdr:colOff>
      <xdr:row>28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5F6D65-3E1C-4446-83FE-1B41DA73C2DF}"/>
            </a:ext>
          </a:extLst>
        </xdr:cNvPr>
        <xdr:cNvSpPr txBox="1"/>
      </xdr:nvSpPr>
      <xdr:spPr>
        <a:xfrm>
          <a:off x="8201025" y="129540"/>
          <a:ext cx="4218940" cy="3366135"/>
        </a:xfrm>
        <a:prstGeom prst="rect">
          <a:avLst/>
        </a:prstGeom>
        <a:solidFill>
          <a:schemeClr val="lt1"/>
        </a:solidFill>
        <a:ln w="952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How to define a conditional dependency:</a:t>
          </a:r>
          <a:r>
            <a:rPr lang="en-CA"/>
            <a:t> </a:t>
          </a:r>
        </a:p>
        <a:p>
          <a:endParaRPr lang="en-CA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 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Set dependent opportunity</a:t>
          </a:r>
          <a:r>
            <a:rPr lang="en-CA"/>
            <a:t> </a:t>
          </a:r>
        </a:p>
        <a:p>
          <a:endParaRPr lang="en-CA"/>
        </a:p>
        <a:p>
          <a:r>
            <a:rPr lang="en-C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Set independent opportunity</a:t>
          </a:r>
          <a:r>
            <a:rPr lang="en-CA"/>
            <a:t> </a:t>
          </a:r>
        </a:p>
        <a:p>
          <a:endParaRPr lang="en-CA"/>
        </a:p>
        <a:p>
          <a:r>
            <a:rPr lang="en-C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3- 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Set target independent outcomes:</a:t>
          </a:r>
          <a:r>
            <a:rPr lang="en-CA"/>
            <a:t> </a:t>
          </a:r>
        </a:p>
        <a:p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3.1- List TARGET independent outcomes </a:t>
          </a:r>
          <a:r>
            <a:rPr lang="en-CA"/>
            <a:t> (orange)</a:t>
          </a:r>
        </a:p>
        <a:p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3.2- List NON-TARGET independent outcomes (gray)</a:t>
          </a:r>
        </a:p>
        <a:p>
          <a:endParaRPr lang="en-CA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Set dependent outcomes</a:t>
          </a:r>
          <a:r>
            <a:rPr lang="en-CA"/>
            <a:t> </a:t>
          </a:r>
        </a:p>
        <a:p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C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4.1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List outcomes of dependent opportunity to be chosen when the independent project has one of the TARGET outcomes</a:t>
          </a:r>
          <a:r>
            <a:rPr lang="en-CA"/>
            <a:t> 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CA"/>
            <a:t> </a:t>
          </a:r>
        </a:p>
        <a:p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C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4.2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List outcomes of dependent opportunity to be chosen when the independent project has one of the NON-TARGET outcomes</a:t>
          </a:r>
          <a:r>
            <a:rPr lang="en-CA"/>
            <a:t> 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CA"/>
            <a:t> </a:t>
          </a:r>
        </a:p>
        <a:p>
          <a:endParaRPr lang="en-CA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5- 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Set weights for dependent outcomes</a:t>
          </a:r>
          <a:r>
            <a:rPr lang="en-CA"/>
            <a:t> 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the character * represent not in the above list</a:t>
          </a:r>
          <a:r>
            <a:rPr lang="en-CA"/>
            <a:t> </a:t>
          </a:r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documentation.aucerna.app/portfolio/Topics/ExpressionsandDataCreation/Writing%20Expressions/Special%20Functions.ht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B771D-F1A3-4969-AF78-AB5F7BCE2271}">
  <dimension ref="A1:E35"/>
  <sheetViews>
    <sheetView workbookViewId="0">
      <selection activeCell="A6" sqref="A6"/>
    </sheetView>
  </sheetViews>
  <sheetFormatPr defaultRowHeight="14.4" x14ac:dyDescent="0.3"/>
  <cols>
    <col min="1" max="1" width="62.88671875" customWidth="1"/>
  </cols>
  <sheetData>
    <row r="1" spans="1:1" ht="18" x14ac:dyDescent="0.35">
      <c r="A1" s="75" t="s">
        <v>103</v>
      </c>
    </row>
    <row r="3" spans="1:1" x14ac:dyDescent="0.3">
      <c r="A3" t="s">
        <v>200</v>
      </c>
    </row>
    <row r="5" spans="1:1" x14ac:dyDescent="0.3">
      <c r="A5" t="s">
        <v>99</v>
      </c>
    </row>
    <row r="7" spans="1:1" x14ac:dyDescent="0.3">
      <c r="A7" t="s">
        <v>100</v>
      </c>
    </row>
    <row r="9" spans="1:1" ht="28.8" x14ac:dyDescent="0.3">
      <c r="A9" s="69" t="s">
        <v>101</v>
      </c>
    </row>
    <row r="11" spans="1:1" x14ac:dyDescent="0.3">
      <c r="A11" t="s">
        <v>102</v>
      </c>
    </row>
    <row r="13" spans="1:1" x14ac:dyDescent="0.3">
      <c r="A13" t="s">
        <v>105</v>
      </c>
    </row>
    <row r="15" spans="1:1" x14ac:dyDescent="0.3">
      <c r="A15" t="s">
        <v>106</v>
      </c>
    </row>
    <row r="17" spans="1:1" x14ac:dyDescent="0.3">
      <c r="A17" t="s">
        <v>107</v>
      </c>
    </row>
    <row r="35" spans="5:5" x14ac:dyDescent="0.3">
      <c r="E35">
        <f>9*8*250</f>
        <v>18000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80BB8-DD6B-461D-A5BC-C95EF442429F}">
  <sheetPr codeName="Sheet4"/>
  <dimension ref="A1:AD153"/>
  <sheetViews>
    <sheetView zoomScale="85" zoomScaleNormal="85" workbookViewId="0">
      <selection activeCell="A9" sqref="A9"/>
    </sheetView>
  </sheetViews>
  <sheetFormatPr defaultRowHeight="14.4" x14ac:dyDescent="0.3"/>
  <cols>
    <col min="1" max="1" width="25.33203125" customWidth="1"/>
    <col min="2" max="2" width="12.5546875" customWidth="1"/>
    <col min="3" max="3" width="11.21875" customWidth="1"/>
    <col min="4" max="4" width="27.6640625" bestFit="1" customWidth="1"/>
    <col min="5" max="5" width="7.44140625" bestFit="1" customWidth="1"/>
    <col min="6" max="30" width="11.33203125" bestFit="1" customWidth="1"/>
  </cols>
  <sheetData>
    <row r="1" spans="1:30" x14ac:dyDescent="0.3">
      <c r="A1" s="166" t="s">
        <v>0</v>
      </c>
      <c r="B1" s="166" t="s">
        <v>1</v>
      </c>
      <c r="C1" s="166" t="s">
        <v>2</v>
      </c>
      <c r="D1" s="167" t="s">
        <v>3</v>
      </c>
      <c r="E1" s="167" t="s">
        <v>186</v>
      </c>
      <c r="F1" s="168" t="s">
        <v>4</v>
      </c>
      <c r="G1" s="168" t="s">
        <v>9</v>
      </c>
      <c r="H1" s="168" t="s">
        <v>10</v>
      </c>
      <c r="I1" s="168" t="s">
        <v>11</v>
      </c>
      <c r="J1" s="168" t="s">
        <v>12</v>
      </c>
      <c r="K1" s="168" t="s">
        <v>13</v>
      </c>
      <c r="L1" s="168" t="s">
        <v>14</v>
      </c>
      <c r="M1" s="168" t="s">
        <v>15</v>
      </c>
      <c r="N1" s="168" t="s">
        <v>16</v>
      </c>
      <c r="O1" s="168" t="s">
        <v>17</v>
      </c>
      <c r="P1" s="168" t="s">
        <v>18</v>
      </c>
      <c r="Q1" s="168" t="s">
        <v>19</v>
      </c>
      <c r="R1" s="168" t="s">
        <v>20</v>
      </c>
      <c r="S1" s="168" t="s">
        <v>21</v>
      </c>
      <c r="T1" s="168" t="s">
        <v>22</v>
      </c>
      <c r="U1" s="168" t="s">
        <v>23</v>
      </c>
      <c r="V1" s="168" t="s">
        <v>24</v>
      </c>
      <c r="W1" s="168" t="s">
        <v>25</v>
      </c>
      <c r="X1" s="168" t="s">
        <v>26</v>
      </c>
      <c r="Y1" s="168" t="s">
        <v>27</v>
      </c>
      <c r="Z1" s="168" t="s">
        <v>28</v>
      </c>
      <c r="AA1" s="168" t="s">
        <v>29</v>
      </c>
      <c r="AB1" s="168" t="s">
        <v>30</v>
      </c>
      <c r="AC1" s="168" t="s">
        <v>31</v>
      </c>
      <c r="AD1" s="168" t="s">
        <v>32</v>
      </c>
    </row>
    <row r="2" spans="1:30" x14ac:dyDescent="0.3">
      <c r="A2" t="s">
        <v>123</v>
      </c>
      <c r="B2" t="s">
        <v>5</v>
      </c>
      <c r="C2">
        <v>1</v>
      </c>
      <c r="D2" t="s">
        <v>148</v>
      </c>
      <c r="E2" t="s">
        <v>147</v>
      </c>
      <c r="F2" s="76">
        <v>10000</v>
      </c>
      <c r="G2" s="76">
        <v>10000</v>
      </c>
      <c r="H2" s="76">
        <v>10000</v>
      </c>
      <c r="I2" s="76">
        <v>10000</v>
      </c>
      <c r="J2" s="76">
        <v>10000</v>
      </c>
      <c r="K2" s="76">
        <v>10000</v>
      </c>
      <c r="L2" s="76">
        <v>10000</v>
      </c>
      <c r="M2" s="76">
        <v>10000</v>
      </c>
      <c r="N2" s="76">
        <v>10000</v>
      </c>
      <c r="O2" s="76">
        <v>10000</v>
      </c>
      <c r="P2" s="76">
        <v>10000</v>
      </c>
      <c r="Q2" s="76">
        <v>10000</v>
      </c>
      <c r="R2" s="76">
        <v>10000</v>
      </c>
      <c r="S2" s="76">
        <v>10000</v>
      </c>
      <c r="T2" s="76">
        <v>10000</v>
      </c>
      <c r="U2" s="76">
        <v>10000</v>
      </c>
      <c r="V2" s="76">
        <v>10000</v>
      </c>
      <c r="W2" s="76">
        <v>10000</v>
      </c>
      <c r="X2" s="76">
        <v>10000</v>
      </c>
      <c r="Y2" s="76">
        <v>10000</v>
      </c>
      <c r="Z2" s="76">
        <v>10000</v>
      </c>
      <c r="AA2" s="76">
        <v>10000</v>
      </c>
      <c r="AB2" s="76">
        <v>10000</v>
      </c>
      <c r="AC2" s="76">
        <v>10000</v>
      </c>
      <c r="AD2" s="76">
        <v>10000</v>
      </c>
    </row>
    <row r="3" spans="1:30" x14ac:dyDescent="0.3">
      <c r="A3" t="s">
        <v>123</v>
      </c>
      <c r="B3" t="s">
        <v>5</v>
      </c>
      <c r="C3">
        <v>1</v>
      </c>
      <c r="D3" t="s">
        <v>146</v>
      </c>
      <c r="E3" t="s">
        <v>147</v>
      </c>
      <c r="F3" s="76">
        <v>102656.25</v>
      </c>
      <c r="G3" s="76">
        <v>97574.750590644326</v>
      </c>
      <c r="H3" s="76">
        <v>92789.174669483851</v>
      </c>
      <c r="I3" s="76">
        <v>88282.288994160146</v>
      </c>
      <c r="J3" s="76">
        <v>84037.863908221363</v>
      </c>
      <c r="K3" s="76">
        <v>80040.614896828964</v>
      </c>
      <c r="L3" s="76">
        <v>76276.1475459949</v>
      </c>
      <c r="M3" s="76">
        <v>72730.905707143509</v>
      </c>
      <c r="N3" s="76">
        <v>69392.122680334272</v>
      </c>
      <c r="O3" s="76">
        <v>66247.775240352275</v>
      </c>
      <c r="P3" s="76">
        <v>63286.540340110798</v>
      </c>
      <c r="Q3" s="76">
        <v>60497.754335451478</v>
      </c>
      <c r="R3" s="76">
        <v>57871.374584507212</v>
      </c>
      <c r="S3" s="76">
        <v>55397.943283344081</v>
      </c>
      <c r="T3" s="76">
        <v>53068.553407651496</v>
      </c>
      <c r="U3" s="76">
        <v>50874.816637834003</v>
      </c>
      <c r="V3" s="76">
        <v>48808.83315200021</v>
      </c>
      <c r="W3" s="76">
        <v>46863.163178071183</v>
      </c>
      <c r="X3" s="76">
        <v>45030.800202565049</v>
      </c>
      <c r="Y3" s="76">
        <v>43305.145739580454</v>
      </c>
      <c r="Z3" s="76">
        <v>41679.985569120188</v>
      </c>
      <c r="AA3" s="76">
        <v>40149.467359186994</v>
      </c>
      <c r="AB3" s="76">
        <v>38708.079591067057</v>
      </c>
      <c r="AC3" s="76">
        <v>37350.631711909526</v>
      </c>
      <c r="AD3" s="76">
        <v>36072.23544312983</v>
      </c>
    </row>
    <row r="4" spans="1:30" x14ac:dyDescent="0.3">
      <c r="A4" t="s">
        <v>123</v>
      </c>
      <c r="B4" t="s">
        <v>5</v>
      </c>
      <c r="C4">
        <v>1</v>
      </c>
      <c r="D4" t="s">
        <v>144</v>
      </c>
      <c r="E4" t="s">
        <v>145</v>
      </c>
      <c r="F4" s="76">
        <v>168750</v>
      </c>
      <c r="G4" s="76">
        <v>158922.76504234198</v>
      </c>
      <c r="H4" s="76">
        <v>149667.82369602035</v>
      </c>
      <c r="I4" s="76">
        <v>140951.84817565218</v>
      </c>
      <c r="J4" s="76">
        <v>132743.45155498091</v>
      </c>
      <c r="K4" s="76">
        <v>125013.07474003991</v>
      </c>
      <c r="L4" s="76">
        <v>117732.88002448651</v>
      </c>
      <c r="M4" s="76">
        <v>110876.65084379085</v>
      </c>
      <c r="N4" s="76">
        <v>104419.6973672863</v>
      </c>
      <c r="O4" s="76">
        <v>98338.767588110772</v>
      </c>
      <c r="P4" s="76">
        <v>92611.963590866973</v>
      </c>
      <c r="Q4" s="76">
        <v>87218.662695474268</v>
      </c>
      <c r="R4" s="76">
        <v>82139.443193245228</v>
      </c>
      <c r="S4" s="76">
        <v>77356.014407756491</v>
      </c>
      <c r="T4" s="76">
        <v>72851.150828657206</v>
      </c>
      <c r="U4" s="76">
        <v>68608.630081226103</v>
      </c>
      <c r="V4" s="76">
        <v>64613.174508300159</v>
      </c>
      <c r="W4" s="76">
        <v>60850.396154206966</v>
      </c>
      <c r="X4" s="76">
        <v>57306.744952583489</v>
      </c>
      <c r="Y4" s="76">
        <v>53969.459931501282</v>
      </c>
      <c r="Z4" s="76">
        <v>50826.523260184105</v>
      </c>
      <c r="AA4" s="76">
        <v>47866.616971836251</v>
      </c>
      <c r="AB4" s="76">
        <v>45079.08220673725</v>
      </c>
      <c r="AC4" s="76">
        <v>42453.880828833913</v>
      </c>
      <c r="AD4" s="76">
        <v>39981.559277608045</v>
      </c>
    </row>
    <row r="5" spans="1:30" x14ac:dyDescent="0.3">
      <c r="A5" t="s">
        <v>123</v>
      </c>
      <c r="B5" t="s">
        <v>5</v>
      </c>
      <c r="C5">
        <v>1</v>
      </c>
      <c r="D5" t="s">
        <v>142</v>
      </c>
      <c r="E5" t="s">
        <v>143</v>
      </c>
      <c r="F5" s="165">
        <v>9375</v>
      </c>
      <c r="G5" s="165">
        <v>8829.0425023523312</v>
      </c>
      <c r="H5" s="165">
        <v>8314.8790942233518</v>
      </c>
      <c r="I5" s="165">
        <v>7830.6582319806757</v>
      </c>
      <c r="J5" s="165">
        <v>7374.6361974989386</v>
      </c>
      <c r="K5" s="165">
        <v>6945.1708188911052</v>
      </c>
      <c r="L5" s="165">
        <v>6540.7155569159167</v>
      </c>
      <c r="M5" s="165">
        <v>6159.8139357661576</v>
      </c>
      <c r="N5" s="165">
        <v>5801.094298182571</v>
      </c>
      <c r="O5" s="165">
        <v>5463.2648660061532</v>
      </c>
      <c r="P5" s="165">
        <v>5145.1090883814986</v>
      </c>
      <c r="Q5" s="165">
        <v>4845.4812608596812</v>
      </c>
      <c r="R5" s="165">
        <v>4563.3023996247348</v>
      </c>
      <c r="S5" s="165">
        <v>4297.5563559864704</v>
      </c>
      <c r="T5" s="165">
        <v>4047.2861571476219</v>
      </c>
      <c r="U5" s="165">
        <v>3811.5905600681162</v>
      </c>
      <c r="V5" s="165">
        <v>3589.6208060166746</v>
      </c>
      <c r="W5" s="165">
        <v>3380.5775641226087</v>
      </c>
      <c r="X5" s="165">
        <v>3183.7080529213044</v>
      </c>
      <c r="Y5" s="165">
        <v>2998.3033295278487</v>
      </c>
      <c r="Z5" s="165">
        <v>2823.6957366768943</v>
      </c>
      <c r="AA5" s="165">
        <v>2659.2564984353471</v>
      </c>
      <c r="AB5" s="165">
        <v>2504.3934559298473</v>
      </c>
      <c r="AC5" s="165">
        <v>2358.5489349352169</v>
      </c>
      <c r="AD5" s="165">
        <v>2221.1977376448913</v>
      </c>
    </row>
    <row r="6" spans="1:30" x14ac:dyDescent="0.3">
      <c r="A6" t="s">
        <v>124</v>
      </c>
      <c r="B6" t="s">
        <v>5</v>
      </c>
      <c r="C6">
        <v>1</v>
      </c>
      <c r="D6" t="s">
        <v>148</v>
      </c>
      <c r="E6" t="s">
        <v>147</v>
      </c>
      <c r="F6" s="165">
        <v>75000</v>
      </c>
      <c r="G6" s="165">
        <v>0</v>
      </c>
      <c r="H6" s="165">
        <v>0</v>
      </c>
      <c r="I6" s="165">
        <v>0</v>
      </c>
      <c r="J6" s="165">
        <v>0</v>
      </c>
      <c r="K6" s="165">
        <v>0</v>
      </c>
      <c r="L6" s="165">
        <v>0</v>
      </c>
      <c r="M6" s="165">
        <v>0</v>
      </c>
      <c r="N6" s="165">
        <v>0</v>
      </c>
      <c r="O6" s="165">
        <v>0</v>
      </c>
      <c r="P6" s="165">
        <v>0</v>
      </c>
      <c r="Q6" s="165">
        <v>0</v>
      </c>
      <c r="R6" s="165">
        <v>0</v>
      </c>
      <c r="S6" s="165">
        <v>0</v>
      </c>
      <c r="T6" s="165">
        <v>0</v>
      </c>
      <c r="U6" s="165">
        <v>0</v>
      </c>
      <c r="V6" s="165">
        <v>0</v>
      </c>
      <c r="W6" s="165">
        <v>0</v>
      </c>
      <c r="X6" s="165">
        <v>0</v>
      </c>
      <c r="Y6" s="165">
        <v>0</v>
      </c>
      <c r="Z6" s="165">
        <v>0</v>
      </c>
      <c r="AA6" s="165">
        <v>0</v>
      </c>
      <c r="AB6" s="165">
        <v>0</v>
      </c>
      <c r="AC6" s="165">
        <v>0</v>
      </c>
      <c r="AD6" s="165">
        <v>0</v>
      </c>
    </row>
    <row r="7" spans="1:30" x14ac:dyDescent="0.3">
      <c r="A7" t="s">
        <v>124</v>
      </c>
      <c r="B7" t="s">
        <v>5</v>
      </c>
      <c r="C7">
        <v>1</v>
      </c>
      <c r="D7" t="s">
        <v>146</v>
      </c>
      <c r="E7" t="s">
        <v>147</v>
      </c>
      <c r="F7" s="165">
        <v>15942.472700632945</v>
      </c>
      <c r="G7" s="165">
        <v>7718.5513370836579</v>
      </c>
      <c r="H7" s="165">
        <v>5208.0575604224059</v>
      </c>
      <c r="I7" s="165">
        <v>3980.1223633840209</v>
      </c>
      <c r="J7" s="165">
        <v>3252.2609508904293</v>
      </c>
      <c r="K7" s="165">
        <v>2771.5894975904062</v>
      </c>
      <c r="L7" s="165">
        <v>2431.1064485204165</v>
      </c>
      <c r="M7" s="165">
        <v>2177.7012377952597</v>
      </c>
      <c r="N7" s="165">
        <v>1982.0244425023861</v>
      </c>
      <c r="O7" s="165">
        <v>1826.5452554338985</v>
      </c>
      <c r="P7" s="165">
        <v>1700.1534376660909</v>
      </c>
      <c r="Q7" s="165">
        <v>1595.4710725422099</v>
      </c>
      <c r="R7" s="165">
        <v>1507.4096978487228</v>
      </c>
      <c r="S7" s="165">
        <v>1432.348132416839</v>
      </c>
      <c r="T7" s="165">
        <v>1367.6404608352525</v>
      </c>
      <c r="U7" s="165">
        <v>1311.309294117938</v>
      </c>
      <c r="V7" s="165">
        <v>1261.8477768329724</v>
      </c>
      <c r="W7" s="165">
        <v>1218.08791028363</v>
      </c>
      <c r="X7" s="165">
        <v>1179.1106732013827</v>
      </c>
      <c r="Y7" s="165">
        <v>1144.1832555372364</v>
      </c>
      <c r="Z7" s="165">
        <v>1112.7143311318091</v>
      </c>
      <c r="AA7" s="165">
        <v>1084.221604882312</v>
      </c>
      <c r="AB7" s="165">
        <v>1057.3983371360619</v>
      </c>
      <c r="AC7" s="165">
        <v>1031.5284202792586</v>
      </c>
      <c r="AD7" s="165">
        <v>1006.9519992652957</v>
      </c>
    </row>
    <row r="8" spans="1:30" x14ac:dyDescent="0.3">
      <c r="A8" t="s">
        <v>124</v>
      </c>
      <c r="B8" t="s">
        <v>5</v>
      </c>
      <c r="C8">
        <v>1</v>
      </c>
      <c r="D8" t="s">
        <v>144</v>
      </c>
      <c r="E8" t="s">
        <v>145</v>
      </c>
      <c r="F8" s="165">
        <v>33758.844275359879</v>
      </c>
      <c r="G8" s="165">
        <v>15733.8111497724</v>
      </c>
      <c r="H8" s="165">
        <v>10231.359036542261</v>
      </c>
      <c r="I8" s="165">
        <v>7539.9942211156631</v>
      </c>
      <c r="J8" s="165">
        <v>5944.6815361982017</v>
      </c>
      <c r="K8" s="165">
        <v>4891.1550632118497</v>
      </c>
      <c r="L8" s="165">
        <v>4144.8908460721459</v>
      </c>
      <c r="M8" s="165">
        <v>3589.4821650307058</v>
      </c>
      <c r="N8" s="165">
        <v>3160.6015178134489</v>
      </c>
      <c r="O8" s="165">
        <v>2819.8252173893666</v>
      </c>
      <c r="P8" s="165">
        <v>2542.802055158556</v>
      </c>
      <c r="Q8" s="165">
        <v>2313.3612548870351</v>
      </c>
      <c r="R8" s="165">
        <v>2120.3500226821325</v>
      </c>
      <c r="S8" s="165">
        <v>1955.8315231054003</v>
      </c>
      <c r="T8" s="165">
        <v>1814.0064895019234</v>
      </c>
      <c r="U8" s="165">
        <v>1690.5409186146587</v>
      </c>
      <c r="V8" s="165">
        <v>1582.1321136065146</v>
      </c>
      <c r="W8" s="165">
        <v>1486.2200773339837</v>
      </c>
      <c r="X8" s="165">
        <v>1400.7905166057703</v>
      </c>
      <c r="Y8" s="165">
        <v>1324.2372724103811</v>
      </c>
      <c r="Z8" s="165">
        <v>1255.2642874121839</v>
      </c>
      <c r="AA8" s="165">
        <v>1192.8144764543831</v>
      </c>
      <c r="AB8" s="165">
        <v>1134.023752626985</v>
      </c>
      <c r="AC8" s="165">
        <v>1077.3225649956355</v>
      </c>
      <c r="AD8" s="165">
        <v>1023.4564367458538</v>
      </c>
    </row>
    <row r="9" spans="1:30" x14ac:dyDescent="0.3">
      <c r="A9" t="s">
        <v>124</v>
      </c>
      <c r="B9" t="s">
        <v>5</v>
      </c>
      <c r="C9">
        <v>1</v>
      </c>
      <c r="D9" t="s">
        <v>142</v>
      </c>
      <c r="E9" t="s">
        <v>143</v>
      </c>
      <c r="F9" s="165">
        <v>4219.8555344199849</v>
      </c>
      <c r="G9" s="165">
        <v>1966.72639372155</v>
      </c>
      <c r="H9" s="165">
        <v>1278.9198795677823</v>
      </c>
      <c r="I9" s="165">
        <v>942.49927763945789</v>
      </c>
      <c r="J9" s="165">
        <v>743.08519202477521</v>
      </c>
      <c r="K9" s="165">
        <v>611.39438290148121</v>
      </c>
      <c r="L9" s="165">
        <v>518.11135575901824</v>
      </c>
      <c r="M9" s="165">
        <v>448.68527062883823</v>
      </c>
      <c r="N9" s="165">
        <v>395.07518972668112</v>
      </c>
      <c r="O9" s="165">
        <v>352.47815217367076</v>
      </c>
      <c r="P9" s="165">
        <v>317.85025689481944</v>
      </c>
      <c r="Q9" s="165">
        <v>289.17015686087939</v>
      </c>
      <c r="R9" s="165">
        <v>265.04375283526656</v>
      </c>
      <c r="S9" s="165">
        <v>244.478940388175</v>
      </c>
      <c r="T9" s="165">
        <v>226.75081118774042</v>
      </c>
      <c r="U9" s="165">
        <v>211.31761482683231</v>
      </c>
      <c r="V9" s="165">
        <v>197.76651420081433</v>
      </c>
      <c r="W9" s="165">
        <v>185.77750966674793</v>
      </c>
      <c r="X9" s="165">
        <v>175.09881457572126</v>
      </c>
      <c r="Y9" s="165">
        <v>165.52965905129764</v>
      </c>
      <c r="Z9" s="165">
        <v>156.90803592652298</v>
      </c>
      <c r="AA9" s="165">
        <v>149.10180955679792</v>
      </c>
      <c r="AB9" s="165">
        <v>141.75296907837313</v>
      </c>
      <c r="AC9" s="165">
        <v>134.66532062445444</v>
      </c>
      <c r="AD9" s="165">
        <v>127.9320545932317</v>
      </c>
    </row>
    <row r="10" spans="1:30" x14ac:dyDescent="0.3">
      <c r="A10" t="s">
        <v>125</v>
      </c>
      <c r="B10" t="s">
        <v>5</v>
      </c>
      <c r="C10">
        <v>1</v>
      </c>
      <c r="D10" t="s">
        <v>148</v>
      </c>
      <c r="E10" t="s">
        <v>147</v>
      </c>
      <c r="F10" s="165">
        <v>35000</v>
      </c>
      <c r="G10" s="165">
        <v>35000</v>
      </c>
      <c r="H10" s="165">
        <v>35000</v>
      </c>
      <c r="I10" s="165">
        <v>35000</v>
      </c>
      <c r="J10" s="165">
        <v>35000</v>
      </c>
      <c r="K10" s="165">
        <v>35000</v>
      </c>
      <c r="L10" s="165">
        <v>35000</v>
      </c>
      <c r="M10" s="165">
        <v>35000</v>
      </c>
      <c r="N10" s="165">
        <v>35000</v>
      </c>
      <c r="O10" s="165">
        <v>35000</v>
      </c>
      <c r="P10" s="165">
        <v>35000</v>
      </c>
      <c r="Q10" s="165">
        <v>35000</v>
      </c>
      <c r="R10" s="165">
        <v>35000</v>
      </c>
      <c r="S10" s="165">
        <v>35000</v>
      </c>
      <c r="T10" s="165">
        <v>35000</v>
      </c>
      <c r="U10" s="165">
        <v>35000</v>
      </c>
      <c r="V10" s="165">
        <v>35000</v>
      </c>
      <c r="W10" s="165">
        <v>35000</v>
      </c>
      <c r="X10" s="165">
        <v>35000</v>
      </c>
      <c r="Y10" s="165">
        <v>35000</v>
      </c>
      <c r="Z10" s="165">
        <v>35000</v>
      </c>
      <c r="AA10" s="165">
        <v>35000</v>
      </c>
      <c r="AB10" s="165">
        <v>35000</v>
      </c>
      <c r="AC10" s="165">
        <v>35000</v>
      </c>
      <c r="AD10" s="165">
        <v>35000</v>
      </c>
    </row>
    <row r="11" spans="1:30" x14ac:dyDescent="0.3">
      <c r="A11" t="s">
        <v>125</v>
      </c>
      <c r="B11" t="s">
        <v>5</v>
      </c>
      <c r="C11">
        <v>1</v>
      </c>
      <c r="D11" t="s">
        <v>146</v>
      </c>
      <c r="E11" t="s">
        <v>147</v>
      </c>
      <c r="F11" s="165">
        <v>219000</v>
      </c>
      <c r="G11" s="165">
        <v>212623.21642747524</v>
      </c>
      <c r="H11" s="165">
        <v>206617.78782052879</v>
      </c>
      <c r="I11" s="165">
        <v>200962.08814953431</v>
      </c>
      <c r="J11" s="165">
        <v>195635.75078678763</v>
      </c>
      <c r="K11" s="165">
        <v>190619.59516464814</v>
      </c>
      <c r="L11" s="165">
        <v>185895.55770477792</v>
      </c>
      <c r="M11" s="165">
        <v>181446.62676974872</v>
      </c>
      <c r="N11" s="165">
        <v>177256.78140277244</v>
      </c>
      <c r="O11" s="165">
        <v>173310.93363495189</v>
      </c>
      <c r="P11" s="165">
        <v>169594.8741522959</v>
      </c>
      <c r="Q11" s="165">
        <v>166095.22112684106</v>
      </c>
      <c r="R11" s="165">
        <v>162799.37202761692</v>
      </c>
      <c r="S11" s="165">
        <v>159695.45823792199</v>
      </c>
      <c r="T11" s="165">
        <v>156772.30231548424</v>
      </c>
      <c r="U11" s="165">
        <v>154019.37774159561</v>
      </c>
      <c r="V11" s="165">
        <v>151426.77101427477</v>
      </c>
      <c r="W11" s="165">
        <v>148985.14594895209</v>
      </c>
      <c r="X11" s="165">
        <v>146685.71005812084</v>
      </c>
      <c r="Y11" s="165">
        <v>144520.18288888526</v>
      </c>
      <c r="Z11" s="165">
        <v>142480.76620438613</v>
      </c>
      <c r="AA11" s="165">
        <v>140560.11590172484</v>
      </c>
      <c r="AB11" s="165">
        <v>138751.31556526062</v>
      </c>
      <c r="AC11" s="165">
        <v>137047.85156004335</v>
      </c>
      <c r="AD11" s="165">
        <v>135443.58957569234</v>
      </c>
    </row>
    <row r="12" spans="1:30" x14ac:dyDescent="0.3">
      <c r="A12" t="s">
        <v>125</v>
      </c>
      <c r="B12" t="s">
        <v>5</v>
      </c>
      <c r="C12">
        <v>1</v>
      </c>
      <c r="D12" t="s">
        <v>144</v>
      </c>
      <c r="E12" t="s">
        <v>145</v>
      </c>
      <c r="F12" s="165">
        <v>72000</v>
      </c>
      <c r="G12" s="165">
        <v>67807.046418065904</v>
      </c>
      <c r="H12" s="165">
        <v>63858.271443635349</v>
      </c>
      <c r="I12" s="165">
        <v>60139.455221611592</v>
      </c>
      <c r="J12" s="165">
        <v>56637.205996791847</v>
      </c>
      <c r="K12" s="165">
        <v>53338.911889083691</v>
      </c>
      <c r="L12" s="165">
        <v>50232.695477114241</v>
      </c>
      <c r="M12" s="165">
        <v>47307.371026684094</v>
      </c>
      <c r="N12" s="165">
        <v>44552.40421004215</v>
      </c>
      <c r="O12" s="165">
        <v>41957.874170927265</v>
      </c>
      <c r="P12" s="165">
        <v>39514.437798769912</v>
      </c>
      <c r="Q12" s="165">
        <v>37213.296083402354</v>
      </c>
      <c r="R12" s="165">
        <v>35046.162429117969</v>
      </c>
      <c r="S12" s="165">
        <v>33005.232813976108</v>
      </c>
      <c r="T12" s="165">
        <v>31083.157686893748</v>
      </c>
      <c r="U12" s="165">
        <v>29273.015501323149</v>
      </c>
      <c r="V12" s="165">
        <v>27568.28779020808</v>
      </c>
      <c r="W12" s="165">
        <v>25962.835692461649</v>
      </c>
      <c r="X12" s="165">
        <v>24450.877846435633</v>
      </c>
      <c r="Y12" s="165">
        <v>23026.969570773894</v>
      </c>
      <c r="Z12" s="165">
        <v>21685.983257678567</v>
      </c>
      <c r="AA12" s="165">
        <v>20423.089907983482</v>
      </c>
      <c r="AB12" s="165">
        <v>19233.741741541242</v>
      </c>
      <c r="AC12" s="165">
        <v>18113.655820302483</v>
      </c>
      <c r="AD12" s="165">
        <v>17058.79862511278</v>
      </c>
    </row>
    <row r="13" spans="1:30" x14ac:dyDescent="0.3">
      <c r="A13" t="s">
        <v>125</v>
      </c>
      <c r="B13" t="s">
        <v>5</v>
      </c>
      <c r="C13">
        <v>1</v>
      </c>
      <c r="D13" t="s">
        <v>142</v>
      </c>
      <c r="E13" t="s">
        <v>143</v>
      </c>
      <c r="F13" s="165">
        <v>42000.000000000007</v>
      </c>
      <c r="G13" s="165">
        <v>39554.110410538458</v>
      </c>
      <c r="H13" s="165">
        <v>37250.658342120623</v>
      </c>
      <c r="I13" s="165">
        <v>35081.348879273435</v>
      </c>
      <c r="J13" s="165">
        <v>33038.370164795255</v>
      </c>
      <c r="K13" s="165">
        <v>31114.365268632158</v>
      </c>
      <c r="L13" s="165">
        <v>29302.405694983314</v>
      </c>
      <c r="M13" s="165">
        <v>27595.966432232395</v>
      </c>
      <c r="N13" s="165">
        <v>25988.902455857926</v>
      </c>
      <c r="O13" s="165">
        <v>24475.426599707574</v>
      </c>
      <c r="P13" s="165">
        <v>23050.088715949118</v>
      </c>
      <c r="Q13" s="165">
        <v>21707.756048651376</v>
      </c>
      <c r="R13" s="165">
        <v>20443.594750318814</v>
      </c>
      <c r="S13" s="165">
        <v>19253.052474819393</v>
      </c>
      <c r="T13" s="165">
        <v>18131.841984021354</v>
      </c>
      <c r="U13" s="165">
        <v>17075.925709105166</v>
      </c>
      <c r="V13" s="165">
        <v>16081.50121095471</v>
      </c>
      <c r="W13" s="165">
        <v>15144.987487269293</v>
      </c>
      <c r="X13" s="165">
        <v>14263.012077087447</v>
      </c>
      <c r="Y13" s="165">
        <v>13432.398916284767</v>
      </c>
      <c r="Z13" s="165">
        <v>12650.15690031249</v>
      </c>
      <c r="AA13" s="165">
        <v>11913.469112990357</v>
      </c>
      <c r="AB13" s="165">
        <v>11219.682682565719</v>
      </c>
      <c r="AC13" s="165">
        <v>10566.299228509775</v>
      </c>
      <c r="AD13" s="165">
        <v>9950.9658646491152</v>
      </c>
    </row>
    <row r="14" spans="1:30" x14ac:dyDescent="0.3">
      <c r="A14" t="s">
        <v>126</v>
      </c>
      <c r="B14" t="s">
        <v>5</v>
      </c>
      <c r="C14">
        <v>1</v>
      </c>
      <c r="D14" t="s">
        <v>148</v>
      </c>
      <c r="E14" t="s">
        <v>147</v>
      </c>
      <c r="F14" s="165">
        <v>68000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v>0</v>
      </c>
      <c r="O14" s="165">
        <v>0</v>
      </c>
      <c r="P14" s="165">
        <v>0</v>
      </c>
      <c r="Q14" s="165">
        <v>0</v>
      </c>
      <c r="R14" s="165">
        <v>0</v>
      </c>
      <c r="S14" s="165">
        <v>0</v>
      </c>
      <c r="T14" s="165">
        <v>0</v>
      </c>
      <c r="U14" s="165">
        <v>0</v>
      </c>
      <c r="V14" s="165">
        <v>0</v>
      </c>
      <c r="W14" s="165">
        <v>0</v>
      </c>
      <c r="X14" s="165">
        <v>0</v>
      </c>
      <c r="Y14" s="165">
        <v>0</v>
      </c>
      <c r="Z14" s="165">
        <v>0</v>
      </c>
      <c r="AA14" s="165">
        <v>0</v>
      </c>
      <c r="AB14" s="165">
        <v>0</v>
      </c>
      <c r="AC14" s="165">
        <v>0</v>
      </c>
      <c r="AD14" s="165">
        <v>0</v>
      </c>
    </row>
    <row r="15" spans="1:30" x14ac:dyDescent="0.3">
      <c r="A15" t="s">
        <v>126</v>
      </c>
      <c r="B15" t="s">
        <v>5</v>
      </c>
      <c r="C15">
        <v>1</v>
      </c>
      <c r="D15" t="s">
        <v>146</v>
      </c>
      <c r="E15" t="s">
        <v>147</v>
      </c>
      <c r="F15" s="165">
        <v>14038.733082374656</v>
      </c>
      <c r="G15" s="165">
        <v>6357.8904070597091</v>
      </c>
      <c r="H15" s="165">
        <v>4244.4774656545742</v>
      </c>
      <c r="I15" s="165">
        <v>3242.7162344347271</v>
      </c>
      <c r="J15" s="165">
        <v>2658.230406280974</v>
      </c>
      <c r="K15" s="165">
        <v>2275.9547238911832</v>
      </c>
      <c r="L15" s="165">
        <v>2006.9421548992286</v>
      </c>
      <c r="M15" s="165">
        <v>1807.6813250541979</v>
      </c>
      <c r="N15" s="165">
        <v>1654.3713077569842</v>
      </c>
      <c r="O15" s="165">
        <v>1532.9028735118006</v>
      </c>
      <c r="P15" s="165">
        <v>1434.3866401626353</v>
      </c>
      <c r="Q15" s="165">
        <v>1352.9471707001521</v>
      </c>
      <c r="R15" s="165">
        <v>1284.5478183794144</v>
      </c>
      <c r="S15" s="165">
        <v>1226.3251408944693</v>
      </c>
      <c r="T15" s="165">
        <v>1176.1925807244249</v>
      </c>
      <c r="U15" s="165">
        <v>1132.5944247968339</v>
      </c>
      <c r="V15" s="165">
        <v>1094.3475621225</v>
      </c>
      <c r="W15" s="165">
        <v>1060.5365705747927</v>
      </c>
      <c r="X15" s="165">
        <v>1030.4423003421671</v>
      </c>
      <c r="Y15" s="165">
        <v>1003.4921204948848</v>
      </c>
      <c r="Z15" s="165">
        <v>979.22454009349008</v>
      </c>
      <c r="AA15" s="165">
        <v>957.26358722641157</v>
      </c>
      <c r="AB15" s="165">
        <v>936.64700370381649</v>
      </c>
      <c r="AC15" s="165">
        <v>916.81465351862562</v>
      </c>
      <c r="AD15" s="165">
        <v>897.97392084269438</v>
      </c>
    </row>
    <row r="16" spans="1:30" x14ac:dyDescent="0.3">
      <c r="A16" t="s">
        <v>126</v>
      </c>
      <c r="B16" t="s">
        <v>5</v>
      </c>
      <c r="C16">
        <v>1</v>
      </c>
      <c r="D16" t="s">
        <v>144</v>
      </c>
      <c r="E16" t="s">
        <v>145</v>
      </c>
      <c r="F16" s="165">
        <v>29586.264290136234</v>
      </c>
      <c r="G16" s="165">
        <v>12751.540618213061</v>
      </c>
      <c r="H16" s="165">
        <v>8119.4026644483838</v>
      </c>
      <c r="I16" s="165">
        <v>5923.7616097199489</v>
      </c>
      <c r="J16" s="165">
        <v>4642.6967808898062</v>
      </c>
      <c r="K16" s="165">
        <v>3804.8322715423196</v>
      </c>
      <c r="L16" s="165">
        <v>3215.2156819709126</v>
      </c>
      <c r="M16" s="165">
        <v>2778.4796165571461</v>
      </c>
      <c r="N16" s="165">
        <v>2442.4576608372258</v>
      </c>
      <c r="O16" s="165">
        <v>2176.2254761902477</v>
      </c>
      <c r="P16" s="165">
        <v>1960.2994852879674</v>
      </c>
      <c r="Q16" s="165">
        <v>1781.8020179729365</v>
      </c>
      <c r="R16" s="165">
        <v>1631.8856293247434</v>
      </c>
      <c r="S16" s="165">
        <v>1504.2742814125354</v>
      </c>
      <c r="T16" s="165">
        <v>1394.3946974781916</v>
      </c>
      <c r="U16" s="165">
        <v>1298.8370954451157</v>
      </c>
      <c r="V16" s="165">
        <v>1215.0083553369866</v>
      </c>
      <c r="W16" s="165">
        <v>1140.9020724926966</v>
      </c>
      <c r="X16" s="165">
        <v>1074.9420281472151</v>
      </c>
      <c r="Y16" s="165">
        <v>1015.8731408107064</v>
      </c>
      <c r="Z16" s="165">
        <v>962.68392349258067</v>
      </c>
      <c r="AA16" s="165">
        <v>914.55032816747735</v>
      </c>
      <c r="AB16" s="165">
        <v>869.36329578918674</v>
      </c>
      <c r="AC16" s="165">
        <v>825.89513099972726</v>
      </c>
      <c r="AD16" s="165">
        <v>784.60037444974091</v>
      </c>
    </row>
    <row r="17" spans="1:30" x14ac:dyDescent="0.3">
      <c r="A17" t="s">
        <v>126</v>
      </c>
      <c r="B17" t="s">
        <v>5</v>
      </c>
      <c r="C17">
        <v>1</v>
      </c>
      <c r="D17" t="s">
        <v>142</v>
      </c>
      <c r="E17" t="s">
        <v>143</v>
      </c>
      <c r="F17" s="165">
        <v>3698.2830362670293</v>
      </c>
      <c r="G17" s="165">
        <v>1593.9425772766324</v>
      </c>
      <c r="H17" s="165">
        <v>1014.925333056048</v>
      </c>
      <c r="I17" s="165">
        <v>740.47020121499349</v>
      </c>
      <c r="J17" s="165">
        <v>580.33709761122566</v>
      </c>
      <c r="K17" s="165">
        <v>475.60403394278995</v>
      </c>
      <c r="L17" s="165">
        <v>401.90196024636401</v>
      </c>
      <c r="M17" s="165">
        <v>347.30995206964326</v>
      </c>
      <c r="N17" s="165">
        <v>305.30720760465323</v>
      </c>
      <c r="O17" s="165">
        <v>272.02818452378096</v>
      </c>
      <c r="P17" s="165">
        <v>245.03743566099592</v>
      </c>
      <c r="Q17" s="165">
        <v>222.72525224661706</v>
      </c>
      <c r="R17" s="165">
        <v>203.98570366559292</v>
      </c>
      <c r="S17" s="165">
        <v>188.03428517656693</v>
      </c>
      <c r="T17" s="165">
        <v>174.29933718477395</v>
      </c>
      <c r="U17" s="165">
        <v>162.35463693063946</v>
      </c>
      <c r="V17" s="165">
        <v>151.87604441712335</v>
      </c>
      <c r="W17" s="165">
        <v>142.61275906158707</v>
      </c>
      <c r="X17" s="165">
        <v>134.36775351840188</v>
      </c>
      <c r="Y17" s="165">
        <v>126.98414260133831</v>
      </c>
      <c r="Z17" s="165">
        <v>120.33549043657258</v>
      </c>
      <c r="AA17" s="165">
        <v>114.31879102093467</v>
      </c>
      <c r="AB17" s="165">
        <v>108.67041197364833</v>
      </c>
      <c r="AC17" s="165">
        <v>103.23689137496589</v>
      </c>
      <c r="AD17" s="165">
        <v>98.075046806217614</v>
      </c>
    </row>
    <row r="18" spans="1:30" x14ac:dyDescent="0.3">
      <c r="A18" t="s">
        <v>129</v>
      </c>
      <c r="B18" t="s">
        <v>6</v>
      </c>
      <c r="C18">
        <v>0.3</v>
      </c>
      <c r="D18" t="s">
        <v>148</v>
      </c>
      <c r="E18" t="s">
        <v>147</v>
      </c>
      <c r="F18" s="165">
        <v>70000</v>
      </c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</row>
    <row r="19" spans="1:30" x14ac:dyDescent="0.3">
      <c r="A19" t="s">
        <v>129</v>
      </c>
      <c r="B19" t="s">
        <v>6</v>
      </c>
      <c r="C19">
        <v>0.3</v>
      </c>
      <c r="D19" t="s">
        <v>146</v>
      </c>
      <c r="E19" t="s">
        <v>147</v>
      </c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</row>
    <row r="20" spans="1:30" x14ac:dyDescent="0.3">
      <c r="A20" t="s">
        <v>129</v>
      </c>
      <c r="B20" t="s">
        <v>6</v>
      </c>
      <c r="C20">
        <v>0.3</v>
      </c>
      <c r="D20" t="s">
        <v>144</v>
      </c>
      <c r="E20" t="s">
        <v>145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</row>
    <row r="21" spans="1:30" x14ac:dyDescent="0.3">
      <c r="A21" t="s">
        <v>129</v>
      </c>
      <c r="B21" t="s">
        <v>6</v>
      </c>
      <c r="C21">
        <v>0.3</v>
      </c>
      <c r="D21" t="s">
        <v>142</v>
      </c>
      <c r="E21" t="s">
        <v>143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</row>
    <row r="22" spans="1:30" x14ac:dyDescent="0.3">
      <c r="A22" t="s">
        <v>129</v>
      </c>
      <c r="B22" t="s">
        <v>7</v>
      </c>
      <c r="C22">
        <v>0.4</v>
      </c>
      <c r="D22" t="s">
        <v>148</v>
      </c>
      <c r="E22" t="s">
        <v>147</v>
      </c>
      <c r="F22" s="76">
        <v>150000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</row>
    <row r="23" spans="1:30" x14ac:dyDescent="0.3">
      <c r="A23" t="s">
        <v>129</v>
      </c>
      <c r="B23" t="s">
        <v>7</v>
      </c>
      <c r="C23">
        <v>0.4</v>
      </c>
      <c r="D23" t="s">
        <v>146</v>
      </c>
      <c r="E23" t="s">
        <v>147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</row>
    <row r="24" spans="1:30" x14ac:dyDescent="0.3">
      <c r="A24" t="s">
        <v>129</v>
      </c>
      <c r="B24" t="s">
        <v>7</v>
      </c>
      <c r="C24">
        <v>0.4</v>
      </c>
      <c r="D24" t="s">
        <v>144</v>
      </c>
      <c r="E24" t="s">
        <v>145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</row>
    <row r="25" spans="1:30" x14ac:dyDescent="0.3">
      <c r="A25" t="s">
        <v>129</v>
      </c>
      <c r="B25" t="s">
        <v>7</v>
      </c>
      <c r="C25">
        <v>0.4</v>
      </c>
      <c r="D25" t="s">
        <v>142</v>
      </c>
      <c r="E25" t="s">
        <v>143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</row>
    <row r="26" spans="1:30" x14ac:dyDescent="0.3">
      <c r="A26" t="s">
        <v>129</v>
      </c>
      <c r="B26" t="s">
        <v>8</v>
      </c>
      <c r="C26">
        <v>0.3</v>
      </c>
      <c r="D26" t="s">
        <v>148</v>
      </c>
      <c r="E26" t="s">
        <v>147</v>
      </c>
      <c r="F26" s="76">
        <v>220000</v>
      </c>
      <c r="G26" s="76">
        <f t="shared" ref="G26:AD26" si="0">G2/2</f>
        <v>5000</v>
      </c>
      <c r="H26" s="76">
        <f t="shared" si="0"/>
        <v>5000</v>
      </c>
      <c r="I26" s="76">
        <f t="shared" si="0"/>
        <v>5000</v>
      </c>
      <c r="J26" s="76">
        <f t="shared" si="0"/>
        <v>5000</v>
      </c>
      <c r="K26" s="76">
        <f t="shared" si="0"/>
        <v>5000</v>
      </c>
      <c r="L26" s="76">
        <f t="shared" si="0"/>
        <v>5000</v>
      </c>
      <c r="M26" s="76">
        <f t="shared" si="0"/>
        <v>5000</v>
      </c>
      <c r="N26" s="76">
        <f t="shared" si="0"/>
        <v>5000</v>
      </c>
      <c r="O26" s="76">
        <f t="shared" si="0"/>
        <v>5000</v>
      </c>
      <c r="P26" s="76">
        <f t="shared" si="0"/>
        <v>5000</v>
      </c>
      <c r="Q26" s="76">
        <f t="shared" si="0"/>
        <v>5000</v>
      </c>
      <c r="R26" s="76">
        <f t="shared" si="0"/>
        <v>5000</v>
      </c>
      <c r="S26" s="76">
        <f t="shared" si="0"/>
        <v>5000</v>
      </c>
      <c r="T26" s="76">
        <f t="shared" si="0"/>
        <v>5000</v>
      </c>
      <c r="U26" s="76">
        <f t="shared" si="0"/>
        <v>5000</v>
      </c>
      <c r="V26" s="76">
        <f t="shared" si="0"/>
        <v>5000</v>
      </c>
      <c r="W26" s="76">
        <f t="shared" si="0"/>
        <v>5000</v>
      </c>
      <c r="X26" s="76">
        <f t="shared" si="0"/>
        <v>5000</v>
      </c>
      <c r="Y26" s="76">
        <f t="shared" si="0"/>
        <v>5000</v>
      </c>
      <c r="Z26" s="76">
        <f t="shared" si="0"/>
        <v>5000</v>
      </c>
      <c r="AA26" s="76">
        <f t="shared" si="0"/>
        <v>5000</v>
      </c>
      <c r="AB26" s="76">
        <f t="shared" si="0"/>
        <v>5000</v>
      </c>
      <c r="AC26" s="76">
        <f t="shared" si="0"/>
        <v>5000</v>
      </c>
      <c r="AD26" s="76">
        <f t="shared" si="0"/>
        <v>5000</v>
      </c>
    </row>
    <row r="27" spans="1:30" x14ac:dyDescent="0.3">
      <c r="A27" t="s">
        <v>129</v>
      </c>
      <c r="B27" t="s">
        <v>8</v>
      </c>
      <c r="C27">
        <v>0.3</v>
      </c>
      <c r="D27" t="s">
        <v>146</v>
      </c>
      <c r="E27" t="s">
        <v>147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</row>
    <row r="28" spans="1:30" x14ac:dyDescent="0.3">
      <c r="A28" t="s">
        <v>129</v>
      </c>
      <c r="B28" t="s">
        <v>8</v>
      </c>
      <c r="C28">
        <v>0.3</v>
      </c>
      <c r="D28" t="s">
        <v>144</v>
      </c>
      <c r="E28" t="s">
        <v>145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</row>
    <row r="29" spans="1:30" x14ac:dyDescent="0.3">
      <c r="A29" t="s">
        <v>129</v>
      </c>
      <c r="B29" t="s">
        <v>8</v>
      </c>
      <c r="C29">
        <v>0.3</v>
      </c>
      <c r="D29" t="s">
        <v>142</v>
      </c>
      <c r="E29" t="s">
        <v>143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</row>
    <row r="30" spans="1:30" x14ac:dyDescent="0.3">
      <c r="A30" t="s">
        <v>131</v>
      </c>
      <c r="B30" t="s">
        <v>6</v>
      </c>
      <c r="C30">
        <v>0.3</v>
      </c>
      <c r="D30" t="s">
        <v>148</v>
      </c>
      <c r="E30" t="s">
        <v>147</v>
      </c>
      <c r="F30" s="77">
        <v>150000</v>
      </c>
      <c r="G30" s="77"/>
      <c r="H30" s="77"/>
      <c r="I30" s="77"/>
      <c r="J30" s="77"/>
      <c r="K30" s="77"/>
      <c r="L30" s="77"/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</row>
    <row r="31" spans="1:30" x14ac:dyDescent="0.3">
      <c r="A31" t="s">
        <v>131</v>
      </c>
      <c r="B31" t="s">
        <v>6</v>
      </c>
      <c r="C31">
        <v>0.3</v>
      </c>
      <c r="D31" t="s">
        <v>146</v>
      </c>
      <c r="E31" t="s">
        <v>147</v>
      </c>
      <c r="F31" s="77">
        <v>0</v>
      </c>
      <c r="G31" s="77">
        <v>9706.2823292264784</v>
      </c>
      <c r="H31" s="77">
        <v>37753.540048752482</v>
      </c>
      <c r="I31" s="77">
        <v>62720.595374506323</v>
      </c>
      <c r="J31" s="77">
        <v>84994.062741890884</v>
      </c>
      <c r="K31" s="77">
        <v>95205.220276518026</v>
      </c>
      <c r="L31" s="77">
        <v>104426.73628559515</v>
      </c>
      <c r="M31" s="77">
        <v>93368.989076854006</v>
      </c>
      <c r="N31" s="77">
        <v>83695.225423792581</v>
      </c>
      <c r="O31" s="77">
        <v>75230.338674393584</v>
      </c>
      <c r="P31" s="77">
        <v>67821.614882921072</v>
      </c>
      <c r="Q31" s="77">
        <v>61335.839646195956</v>
      </c>
      <c r="R31" s="77">
        <v>55656.782382856662</v>
      </c>
      <c r="S31" s="77">
        <v>50683.008370176933</v>
      </c>
      <c r="T31" s="77">
        <v>46325.975447067467</v>
      </c>
      <c r="U31" s="77">
        <v>42508.378004390492</v>
      </c>
      <c r="V31" s="77">
        <v>39162.7058332815</v>
      </c>
      <c r="W31" s="77">
        <v>36229.989691364623</v>
      </c>
      <c r="X31" s="77">
        <v>33658.709164267937</v>
      </c>
      <c r="Y31" s="77">
        <v>31403.841622404514</v>
      </c>
      <c r="Z31" s="77">
        <v>29426.033866945112</v>
      </c>
      <c r="AA31" s="77">
        <v>27690.880481675515</v>
      </c>
      <c r="AB31" s="77">
        <v>26168.29500867657</v>
      </c>
      <c r="AC31" s="77">
        <v>24831.961888470021</v>
      </c>
    </row>
    <row r="32" spans="1:30" x14ac:dyDescent="0.3">
      <c r="A32" t="s">
        <v>131</v>
      </c>
      <c r="B32" t="s">
        <v>6</v>
      </c>
      <c r="C32">
        <v>0.3</v>
      </c>
      <c r="D32" t="s">
        <v>144</v>
      </c>
      <c r="E32" t="s">
        <v>145</v>
      </c>
      <c r="F32" s="77">
        <v>0</v>
      </c>
      <c r="G32" s="77">
        <v>2717.1654288727068</v>
      </c>
      <c r="H32" s="77">
        <v>10561.405835426665</v>
      </c>
      <c r="I32" s="77">
        <v>17518.622962521873</v>
      </c>
      <c r="J32" s="77">
        <v>23689.121015221248</v>
      </c>
      <c r="K32" s="77">
        <v>26444.696414011036</v>
      </c>
      <c r="L32" s="77">
        <v>28888.672550112733</v>
      </c>
      <c r="M32" s="77">
        <v>25621.954074324942</v>
      </c>
      <c r="N32" s="77">
        <v>22724.634697147227</v>
      </c>
      <c r="O32" s="77">
        <v>20154.94292983169</v>
      </c>
      <c r="P32" s="77">
        <v>17875.830785335711</v>
      </c>
      <c r="Q32" s="77">
        <v>15854.439646811959</v>
      </c>
      <c r="R32" s="77">
        <v>14061.626535456278</v>
      </c>
      <c r="S32" s="77">
        <v>12471.543947780454</v>
      </c>
      <c r="T32" s="77">
        <v>11061.267204702661</v>
      </c>
      <c r="U32" s="77">
        <v>9810.4639398400559</v>
      </c>
      <c r="V32" s="77">
        <v>8701.1009619208689</v>
      </c>
      <c r="W32" s="77">
        <v>7717.1842650669369</v>
      </c>
      <c r="X32" s="77">
        <v>6844.5284385999439</v>
      </c>
      <c r="Y32" s="77">
        <v>6070.552151886066</v>
      </c>
      <c r="Z32" s="77">
        <v>5384.0967656650719</v>
      </c>
      <c r="AA32" s="77">
        <v>4775.2654547311004</v>
      </c>
      <c r="AB32" s="77">
        <v>4235.2805225504626</v>
      </c>
      <c r="AC32" s="77">
        <v>3756.3568506801275</v>
      </c>
    </row>
    <row r="33" spans="1:30" x14ac:dyDescent="0.3">
      <c r="A33" t="s">
        <v>131</v>
      </c>
      <c r="B33" t="s">
        <v>6</v>
      </c>
      <c r="C33">
        <v>0.3</v>
      </c>
      <c r="D33" t="s">
        <v>142</v>
      </c>
      <c r="E33" t="s">
        <v>143</v>
      </c>
      <c r="F33" s="76">
        <v>0</v>
      </c>
      <c r="G33" s="76">
        <v>3349.2743575651043</v>
      </c>
      <c r="H33" s="76">
        <v>12930.570227487509</v>
      </c>
      <c r="I33" s="76">
        <v>21177.268007218183</v>
      </c>
      <c r="J33" s="76">
        <v>28275.266565399193</v>
      </c>
      <c r="K33" s="76">
        <v>31035.296183514038</v>
      </c>
      <c r="L33" s="76">
        <v>33410.875690994901</v>
      </c>
      <c r="M33" s="76">
        <v>28757.007206585375</v>
      </c>
      <c r="N33" s="76">
        <v>24751.3854808209</v>
      </c>
      <c r="O33" s="76">
        <v>21303.714910913917</v>
      </c>
      <c r="P33" s="76">
        <v>18336.277351309043</v>
      </c>
      <c r="Q33" s="76">
        <v>15782.180174213827</v>
      </c>
      <c r="R33" s="76">
        <v>13583.848361323249</v>
      </c>
      <c r="S33" s="76">
        <v>11691.726635139372</v>
      </c>
      <c r="T33" s="76">
        <v>10063.16237304576</v>
      </c>
      <c r="U33" s="76">
        <v>8661.4441225409992</v>
      </c>
      <c r="V33" s="76">
        <v>7454.974043630973</v>
      </c>
      <c r="W33" s="76">
        <v>6416.5556233949455</v>
      </c>
      <c r="X33" s="76">
        <v>5522.7806062310883</v>
      </c>
      <c r="Y33" s="76">
        <v>4753.5013198287152</v>
      </c>
      <c r="Z33" s="76">
        <v>4091.3765019236143</v>
      </c>
      <c r="AA33" s="76">
        <v>3521.4803897637057</v>
      </c>
      <c r="AB33" s="76">
        <v>3030.9662602940434</v>
      </c>
      <c r="AC33" s="76">
        <v>2608.7768365103111</v>
      </c>
    </row>
    <row r="34" spans="1:30" x14ac:dyDescent="0.3">
      <c r="A34" t="s">
        <v>131</v>
      </c>
      <c r="B34" t="s">
        <v>7</v>
      </c>
      <c r="C34">
        <v>0.4</v>
      </c>
      <c r="D34" t="s">
        <v>148</v>
      </c>
      <c r="E34" t="s">
        <v>147</v>
      </c>
      <c r="F34" s="77">
        <v>150000</v>
      </c>
      <c r="G34" s="77"/>
      <c r="H34" s="77"/>
      <c r="I34" s="77"/>
      <c r="J34" s="77"/>
      <c r="K34" s="77"/>
      <c r="L34" s="77"/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</row>
    <row r="35" spans="1:30" x14ac:dyDescent="0.3">
      <c r="A35" t="s">
        <v>131</v>
      </c>
      <c r="B35" t="s">
        <v>7</v>
      </c>
      <c r="C35">
        <v>0.4</v>
      </c>
      <c r="D35" t="s">
        <v>146</v>
      </c>
      <c r="E35" t="s">
        <v>147</v>
      </c>
      <c r="F35" s="77">
        <v>0</v>
      </c>
      <c r="G35" s="77">
        <v>8268.5686076887323</v>
      </c>
      <c r="H35" s="77">
        <v>32181.283373960403</v>
      </c>
      <c r="I35" s="77">
        <v>53527.162812088609</v>
      </c>
      <c r="J35" s="77">
        <v>72628.385618242421</v>
      </c>
      <c r="K35" s="77">
        <v>81497.683563765007</v>
      </c>
      <c r="L35" s="77">
        <v>81273.711630307225</v>
      </c>
      <c r="M35" s="77">
        <v>72951.913346484143</v>
      </c>
      <c r="N35" s="77">
        <v>65671.296850154016</v>
      </c>
      <c r="O35" s="77">
        <v>59300.174761853777</v>
      </c>
      <c r="P35" s="77">
        <v>53723.694116171318</v>
      </c>
      <c r="Q35" s="77">
        <v>48841.662052563996</v>
      </c>
      <c r="R35" s="77">
        <v>44566.655079812859</v>
      </c>
      <c r="S35" s="77">
        <v>40822.374595904737</v>
      </c>
      <c r="T35" s="77">
        <v>37542.216296598315</v>
      </c>
      <c r="U35" s="77">
        <v>34668.025395587261</v>
      </c>
      <c r="V35" s="77">
        <v>32149.013296054931</v>
      </c>
      <c r="W35" s="77">
        <v>29940.814574504584</v>
      </c>
      <c r="X35" s="77">
        <v>28004.665929628289</v>
      </c>
      <c r="Y35" s="77">
        <v>26306.691169228074</v>
      </c>
      <c r="Z35" s="77">
        <v>24817.278406640959</v>
      </c>
      <c r="AA35" s="77">
        <v>23510.537457838131</v>
      </c>
      <c r="AB35" s="77">
        <v>22363.827008656503</v>
      </c>
      <c r="AC35" s="77">
        <v>21357.342490745974</v>
      </c>
    </row>
    <row r="36" spans="1:30" x14ac:dyDescent="0.3">
      <c r="A36" t="s">
        <v>131</v>
      </c>
      <c r="B36" t="s">
        <v>7</v>
      </c>
      <c r="C36">
        <v>0.4</v>
      </c>
      <c r="D36" t="s">
        <v>144</v>
      </c>
      <c r="E36" t="s">
        <v>145</v>
      </c>
      <c r="F36" s="77">
        <v>0</v>
      </c>
      <c r="G36" s="77">
        <v>2264.3045240605893</v>
      </c>
      <c r="H36" s="77">
        <v>8801.171529522222</v>
      </c>
      <c r="I36" s="77">
        <v>14598.852468768229</v>
      </c>
      <c r="J36" s="77">
        <v>19740.934179351039</v>
      </c>
      <c r="K36" s="77">
        <v>22037.247011675863</v>
      </c>
      <c r="L36" s="77">
        <v>21809.589267700023</v>
      </c>
      <c r="M36" s="77">
        <v>19343.370437930334</v>
      </c>
      <c r="N36" s="77">
        <v>17156.030556390928</v>
      </c>
      <c r="O36" s="77">
        <v>15216.034113407142</v>
      </c>
      <c r="P36" s="77">
        <v>13495.411620966226</v>
      </c>
      <c r="Q36" s="77">
        <v>11969.356368545168</v>
      </c>
      <c r="R36" s="77">
        <v>10615.866777613373</v>
      </c>
      <c r="S36" s="77">
        <v>9415.4291985320142</v>
      </c>
      <c r="T36" s="77">
        <v>8350.7365766414914</v>
      </c>
      <c r="U36" s="77">
        <v>7406.4389314648106</v>
      </c>
      <c r="V36" s="77">
        <v>6568.9220516137284</v>
      </c>
      <c r="W36" s="77">
        <v>5826.1112147782151</v>
      </c>
      <c r="X36" s="77">
        <v>5167.2971029738228</v>
      </c>
      <c r="Y36" s="77">
        <v>4582.981403216846</v>
      </c>
      <c r="Z36" s="77">
        <v>4064.7398676076964</v>
      </c>
      <c r="AA36" s="77">
        <v>3605.100858520259</v>
      </c>
      <c r="AB36" s="77">
        <v>3197.4376278481877</v>
      </c>
      <c r="AC36" s="77">
        <v>2835.8727772669868</v>
      </c>
    </row>
    <row r="37" spans="1:30" x14ac:dyDescent="0.3">
      <c r="A37" t="s">
        <v>131</v>
      </c>
      <c r="B37" t="s">
        <v>7</v>
      </c>
      <c r="C37">
        <v>0.4</v>
      </c>
      <c r="D37" t="s">
        <v>142</v>
      </c>
      <c r="E37" t="s">
        <v>143</v>
      </c>
      <c r="F37" s="77">
        <v>0</v>
      </c>
      <c r="G37" s="77">
        <v>2791.0619646375872</v>
      </c>
      <c r="H37" s="77">
        <v>10775.475189572924</v>
      </c>
      <c r="I37" s="77">
        <v>17647.723339348489</v>
      </c>
      <c r="J37" s="77">
        <v>23562.722137832665</v>
      </c>
      <c r="K37" s="77">
        <v>25862.746819595035</v>
      </c>
      <c r="L37" s="77">
        <v>25051.334444524829</v>
      </c>
      <c r="M37" s="77">
        <v>21561.883376494319</v>
      </c>
      <c r="N37" s="77">
        <v>18558.485008895514</v>
      </c>
      <c r="O37" s="77">
        <v>15973.436077521228</v>
      </c>
      <c r="P37" s="77">
        <v>13748.463842838311</v>
      </c>
      <c r="Q37" s="77">
        <v>11833.412493122438</v>
      </c>
      <c r="R37" s="77">
        <v>10185.112521158409</v>
      </c>
      <c r="S37" s="77">
        <v>8766.4075877477753</v>
      </c>
      <c r="T37" s="77">
        <v>7545.3169353676603</v>
      </c>
      <c r="U37" s="77">
        <v>6494.3144709260159</v>
      </c>
      <c r="V37" s="77">
        <v>5589.7082665387024</v>
      </c>
      <c r="W37" s="77">
        <v>4811.1064908989438</v>
      </c>
      <c r="X37" s="77">
        <v>4140.9577321470906</v>
      </c>
      <c r="Y37" s="77">
        <v>3564.155350098019</v>
      </c>
      <c r="Z37" s="77">
        <v>3067.6969390474096</v>
      </c>
      <c r="AA37" s="77">
        <v>2640.3912246928398</v>
      </c>
      <c r="AB37" s="77">
        <v>2272.6057879758541</v>
      </c>
      <c r="AC37" s="77">
        <v>1956.0499289805714</v>
      </c>
    </row>
    <row r="38" spans="1:30" x14ac:dyDescent="0.3">
      <c r="A38" t="s">
        <v>131</v>
      </c>
      <c r="B38" t="s">
        <v>8</v>
      </c>
      <c r="C38">
        <v>0.3</v>
      </c>
      <c r="D38" t="s">
        <v>148</v>
      </c>
      <c r="E38" t="s">
        <v>147</v>
      </c>
      <c r="F38" s="77">
        <v>150000</v>
      </c>
      <c r="G38" s="77"/>
      <c r="H38" s="77"/>
      <c r="I38" s="77"/>
      <c r="J38" s="77"/>
      <c r="K38" s="77"/>
      <c r="L38" s="77"/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  <c r="W38" s="77">
        <v>0</v>
      </c>
      <c r="X38" s="77">
        <v>0</v>
      </c>
      <c r="Y38" s="77">
        <v>0</v>
      </c>
      <c r="Z38" s="77">
        <v>0</v>
      </c>
      <c r="AA38" s="77">
        <v>0</v>
      </c>
      <c r="AB38" s="77">
        <v>0</v>
      </c>
      <c r="AC38" s="77">
        <v>0</v>
      </c>
      <c r="AD38" s="77">
        <v>0</v>
      </c>
    </row>
    <row r="39" spans="1:30" x14ac:dyDescent="0.3">
      <c r="A39" t="s">
        <v>131</v>
      </c>
      <c r="B39" t="s">
        <v>8</v>
      </c>
      <c r="C39">
        <v>0.3</v>
      </c>
      <c r="D39" t="s">
        <v>146</v>
      </c>
      <c r="E39" t="s">
        <v>147</v>
      </c>
      <c r="F39" s="77">
        <v>0</v>
      </c>
      <c r="G39" s="77">
        <v>6111.9980253821132</v>
      </c>
      <c r="H39" s="77">
        <v>23822.898361772284</v>
      </c>
      <c r="I39" s="77">
        <v>39737.01396846203</v>
      </c>
      <c r="J39" s="77">
        <v>54079.869932769681</v>
      </c>
      <c r="K39" s="77">
        <v>60936.378494635508</v>
      </c>
      <c r="L39" s="77">
        <v>54991.600115832938</v>
      </c>
      <c r="M39" s="77">
        <v>49791.435056912946</v>
      </c>
      <c r="N39" s="77">
        <v>45241.600759669956</v>
      </c>
      <c r="O39" s="77">
        <v>41259.880439865694</v>
      </c>
      <c r="P39" s="77">
        <v>37774.563080935877</v>
      </c>
      <c r="Q39" s="77">
        <v>34723.087079975288</v>
      </c>
      <c r="R39" s="77">
        <v>32050.860721738274</v>
      </c>
      <c r="S39" s="77">
        <v>29710.236218330087</v>
      </c>
      <c r="T39" s="77">
        <v>27659.61713778161</v>
      </c>
      <c r="U39" s="77">
        <v>25862.68171792772</v>
      </c>
      <c r="V39" s="77">
        <v>24287.706878396031</v>
      </c>
      <c r="W39" s="77">
        <v>22906.979751010389</v>
      </c>
      <c r="X39" s="77">
        <v>21696.285288989977</v>
      </c>
      <c r="Y39" s="77">
        <v>20634.460023850002</v>
      </c>
      <c r="Z39" s="77">
        <v>19703.003346912694</v>
      </c>
      <c r="AA39" s="77">
        <v>18885.738826662669</v>
      </c>
      <c r="AB39" s="77">
        <v>18168.519057057772</v>
      </c>
      <c r="AC39" s="77">
        <v>17538.968385436852</v>
      </c>
    </row>
    <row r="40" spans="1:30" x14ac:dyDescent="0.3">
      <c r="A40" t="s">
        <v>131</v>
      </c>
      <c r="B40" t="s">
        <v>8</v>
      </c>
      <c r="C40">
        <v>0.3</v>
      </c>
      <c r="D40" t="s">
        <v>144</v>
      </c>
      <c r="E40" t="s">
        <v>145</v>
      </c>
      <c r="F40" s="77">
        <v>0</v>
      </c>
      <c r="G40" s="77">
        <v>1585.0131668424126</v>
      </c>
      <c r="H40" s="77">
        <v>6160.8200706655552</v>
      </c>
      <c r="I40" s="77">
        <v>10219.196728137762</v>
      </c>
      <c r="J40" s="77">
        <v>13818.653925545726</v>
      </c>
      <c r="K40" s="77">
        <v>15426.072908173106</v>
      </c>
      <c r="L40" s="77">
        <v>13681.699320547601</v>
      </c>
      <c r="M40" s="77">
        <v>12134.578736412916</v>
      </c>
      <c r="N40" s="77">
        <v>10762.405872278076</v>
      </c>
      <c r="O40" s="77">
        <v>9545.397716368172</v>
      </c>
      <c r="P40" s="77">
        <v>8466.008311240219</v>
      </c>
      <c r="Q40" s="77">
        <v>7508.6757886562591</v>
      </c>
      <c r="R40" s="77">
        <v>6659.5980096425556</v>
      </c>
      <c r="S40" s="77">
        <v>5906.5335750728891</v>
      </c>
      <c r="T40" s="77">
        <v>5238.6253378882002</v>
      </c>
      <c r="U40" s="77">
        <v>4646.2438724773701</v>
      </c>
      <c r="V40" s="77">
        <v>4120.8486444720456</v>
      </c>
      <c r="W40" s="77">
        <v>3654.8648794004534</v>
      </c>
      <c r="X40" s="77">
        <v>3241.5743549800513</v>
      </c>
      <c r="Y40" s="77">
        <v>2875.0185425700456</v>
      </c>
      <c r="Z40" s="77">
        <v>2549.9127013461502</v>
      </c>
      <c r="AA40" s="77">
        <v>2261.5696866685548</v>
      </c>
      <c r="AB40" s="77">
        <v>2005.8323741663592</v>
      </c>
      <c r="AC40" s="77">
        <v>1779.0137252770401</v>
      </c>
    </row>
    <row r="41" spans="1:30" x14ac:dyDescent="0.3">
      <c r="A41" t="s">
        <v>131</v>
      </c>
      <c r="B41" t="s">
        <v>8</v>
      </c>
      <c r="C41">
        <v>0.3</v>
      </c>
      <c r="D41" t="s">
        <v>142</v>
      </c>
      <c r="E41" t="s">
        <v>143</v>
      </c>
      <c r="F41" s="77">
        <v>0</v>
      </c>
      <c r="G41" s="77">
        <v>1953.7433752463105</v>
      </c>
      <c r="H41" s="77">
        <v>7542.8326327010464</v>
      </c>
      <c r="I41" s="77">
        <v>12353.40633754394</v>
      </c>
      <c r="J41" s="77">
        <v>16493.905496482861</v>
      </c>
      <c r="K41" s="77">
        <v>18103.922773716524</v>
      </c>
      <c r="L41" s="77">
        <v>15582.190735921069</v>
      </c>
      <c r="M41" s="77">
        <v>13411.715856583905</v>
      </c>
      <c r="N41" s="77">
        <v>11543.570815308192</v>
      </c>
      <c r="O41" s="77">
        <v>9935.6434771632703</v>
      </c>
      <c r="P41" s="77">
        <v>8551.6875917100242</v>
      </c>
      <c r="Q41" s="77">
        <v>7360.5057220800118</v>
      </c>
      <c r="R41" s="77">
        <v>6335.2459855165453</v>
      </c>
      <c r="S41" s="77">
        <v>5452.7967523489169</v>
      </c>
      <c r="T41" s="77">
        <v>4693.2656585713639</v>
      </c>
      <c r="U41" s="77">
        <v>4039.5311878141752</v>
      </c>
      <c r="V41" s="77">
        <v>3476.8567143694481</v>
      </c>
      <c r="W41" s="77">
        <v>2992.558306944803</v>
      </c>
      <c r="X41" s="77">
        <v>2575.7188047044583</v>
      </c>
      <c r="Y41" s="77">
        <v>2216.9417202371428</v>
      </c>
      <c r="Z41" s="77">
        <v>1908.1394218775981</v>
      </c>
      <c r="AA41" s="77">
        <v>1642.3508205411472</v>
      </c>
      <c r="AB41" s="77">
        <v>1413.584451328004</v>
      </c>
      <c r="AC41" s="77">
        <v>1216.6834126084518</v>
      </c>
    </row>
    <row r="42" spans="1:30" x14ac:dyDescent="0.3">
      <c r="A42" t="s">
        <v>133</v>
      </c>
      <c r="B42" t="s">
        <v>6</v>
      </c>
      <c r="C42">
        <v>0.3</v>
      </c>
      <c r="D42" t="s">
        <v>148</v>
      </c>
      <c r="E42" t="s">
        <v>147</v>
      </c>
      <c r="F42" s="77">
        <v>100000</v>
      </c>
      <c r="G42" s="77"/>
      <c r="H42" s="77"/>
      <c r="I42" s="77"/>
      <c r="J42" s="77"/>
      <c r="K42" s="77"/>
      <c r="L42" s="77"/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7">
        <v>0</v>
      </c>
    </row>
    <row r="43" spans="1:30" x14ac:dyDescent="0.3">
      <c r="A43" t="s">
        <v>133</v>
      </c>
      <c r="B43" t="s">
        <v>6</v>
      </c>
      <c r="C43">
        <v>0.3</v>
      </c>
      <c r="D43" t="s">
        <v>146</v>
      </c>
      <c r="E43" t="s">
        <v>147</v>
      </c>
      <c r="F43" s="77">
        <v>0</v>
      </c>
      <c r="G43" s="77">
        <v>9706.2823292264784</v>
      </c>
      <c r="H43" s="77">
        <v>37753.540048752482</v>
      </c>
      <c r="I43" s="77">
        <v>62720.595374506323</v>
      </c>
      <c r="J43" s="77">
        <v>84994.062741890884</v>
      </c>
      <c r="K43" s="77">
        <v>95205.220276518026</v>
      </c>
      <c r="L43" s="77">
        <v>104426.73628559515</v>
      </c>
      <c r="M43" s="77">
        <v>93368.989076854006</v>
      </c>
      <c r="N43" s="77">
        <v>83695.225423792581</v>
      </c>
      <c r="O43" s="77">
        <v>75230.338674393584</v>
      </c>
      <c r="P43" s="77">
        <v>67821.614882921072</v>
      </c>
      <c r="Q43" s="77">
        <v>61335.839646195956</v>
      </c>
      <c r="R43" s="77">
        <v>55656.782382856662</v>
      </c>
      <c r="S43" s="77">
        <v>50683.008370176933</v>
      </c>
      <c r="T43" s="77">
        <v>46325.975447067467</v>
      </c>
      <c r="U43" s="77">
        <v>42508.378004390492</v>
      </c>
      <c r="V43" s="77">
        <v>39162.7058332815</v>
      </c>
      <c r="W43" s="77">
        <v>36229.989691364623</v>
      </c>
      <c r="X43" s="77">
        <v>33658.709164267937</v>
      </c>
      <c r="Y43" s="77">
        <v>31403.841622404514</v>
      </c>
      <c r="Z43" s="77">
        <v>29426.033866945112</v>
      </c>
      <c r="AA43" s="77">
        <v>27690.880481675515</v>
      </c>
      <c r="AB43" s="77">
        <v>26168.29500867657</v>
      </c>
      <c r="AC43" s="77">
        <v>24831.961888470021</v>
      </c>
    </row>
    <row r="44" spans="1:30" x14ac:dyDescent="0.3">
      <c r="A44" t="s">
        <v>133</v>
      </c>
      <c r="B44" t="s">
        <v>6</v>
      </c>
      <c r="C44">
        <v>0.3</v>
      </c>
      <c r="D44" t="s">
        <v>144</v>
      </c>
      <c r="E44" t="s">
        <v>145</v>
      </c>
      <c r="F44" s="77">
        <v>0</v>
      </c>
      <c r="G44" s="77">
        <v>2717.1654288727068</v>
      </c>
      <c r="H44" s="77">
        <v>10561.405835426665</v>
      </c>
      <c r="I44" s="77">
        <v>17518.622962521873</v>
      </c>
      <c r="J44" s="77">
        <v>23689.121015221248</v>
      </c>
      <c r="K44" s="77">
        <v>26444.696414011036</v>
      </c>
      <c r="L44" s="77">
        <v>28888.672550112733</v>
      </c>
      <c r="M44" s="77">
        <v>25621.954074324942</v>
      </c>
      <c r="N44" s="77">
        <v>22724.634697147227</v>
      </c>
      <c r="O44" s="77">
        <v>20154.94292983169</v>
      </c>
      <c r="P44" s="77">
        <v>17875.830785335711</v>
      </c>
      <c r="Q44" s="77">
        <v>15854.439646811959</v>
      </c>
      <c r="R44" s="77">
        <v>14061.626535456278</v>
      </c>
      <c r="S44" s="77">
        <v>12471.543947780454</v>
      </c>
      <c r="T44" s="77">
        <v>11061.267204702661</v>
      </c>
      <c r="U44" s="77">
        <v>9810.4639398400559</v>
      </c>
      <c r="V44" s="77">
        <v>8701.1009619208689</v>
      </c>
      <c r="W44" s="77">
        <v>7717.1842650669369</v>
      </c>
      <c r="X44" s="77">
        <v>6844.5284385999439</v>
      </c>
      <c r="Y44" s="77">
        <v>6070.552151886066</v>
      </c>
      <c r="Z44" s="77">
        <v>5384.0967656650719</v>
      </c>
      <c r="AA44" s="77">
        <v>4775.2654547311004</v>
      </c>
      <c r="AB44" s="77">
        <v>4235.2805225504626</v>
      </c>
      <c r="AC44" s="77">
        <v>3756.3568506801275</v>
      </c>
    </row>
    <row r="45" spans="1:30" x14ac:dyDescent="0.3">
      <c r="A45" t="s">
        <v>133</v>
      </c>
      <c r="B45" t="s">
        <v>6</v>
      </c>
      <c r="C45">
        <v>0.3</v>
      </c>
      <c r="D45" t="s">
        <v>142</v>
      </c>
      <c r="E45" t="s">
        <v>143</v>
      </c>
      <c r="F45" s="76">
        <v>0</v>
      </c>
      <c r="G45" s="76">
        <v>3349.2743575651043</v>
      </c>
      <c r="H45" s="76">
        <v>12930.570227487509</v>
      </c>
      <c r="I45" s="76">
        <v>21177.268007218183</v>
      </c>
      <c r="J45" s="76">
        <v>28275.266565399193</v>
      </c>
      <c r="K45" s="76">
        <v>31035.296183514038</v>
      </c>
      <c r="L45" s="76">
        <v>33410.875690994901</v>
      </c>
      <c r="M45" s="76">
        <v>28757.007206585375</v>
      </c>
      <c r="N45" s="76">
        <v>24751.3854808209</v>
      </c>
      <c r="O45" s="76">
        <v>21303.714910913917</v>
      </c>
      <c r="P45" s="76">
        <v>18336.277351309043</v>
      </c>
      <c r="Q45" s="76">
        <v>15782.180174213827</v>
      </c>
      <c r="R45" s="76">
        <v>13583.848361323249</v>
      </c>
      <c r="S45" s="76">
        <v>11691.726635139372</v>
      </c>
      <c r="T45" s="76">
        <v>10063.16237304576</v>
      </c>
      <c r="U45" s="76">
        <v>8661.4441225409992</v>
      </c>
      <c r="V45" s="76">
        <v>7454.974043630973</v>
      </c>
      <c r="W45" s="76">
        <v>6416.5556233949455</v>
      </c>
      <c r="X45" s="76">
        <v>5522.7806062310883</v>
      </c>
      <c r="Y45" s="76">
        <v>4753.5013198287152</v>
      </c>
      <c r="Z45" s="76">
        <v>4091.3765019236143</v>
      </c>
      <c r="AA45" s="76">
        <v>3521.4803897637057</v>
      </c>
      <c r="AB45" s="76">
        <v>3030.9662602940434</v>
      </c>
      <c r="AC45" s="76">
        <v>2608.7768365103111</v>
      </c>
    </row>
    <row r="46" spans="1:30" x14ac:dyDescent="0.3">
      <c r="A46" t="s">
        <v>133</v>
      </c>
      <c r="B46" t="s">
        <v>7</v>
      </c>
      <c r="C46">
        <v>0.4</v>
      </c>
      <c r="D46" t="s">
        <v>148</v>
      </c>
      <c r="E46" t="s">
        <v>147</v>
      </c>
      <c r="F46" s="77">
        <v>200000</v>
      </c>
      <c r="G46" s="77"/>
      <c r="H46" s="77"/>
      <c r="I46" s="77"/>
      <c r="J46" s="77"/>
      <c r="K46" s="77"/>
      <c r="L46" s="77"/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  <c r="W46" s="77">
        <v>0</v>
      </c>
      <c r="X46" s="77">
        <v>0</v>
      </c>
      <c r="Y46" s="77">
        <v>0</v>
      </c>
      <c r="Z46" s="77">
        <v>0</v>
      </c>
      <c r="AA46" s="77">
        <v>0</v>
      </c>
      <c r="AB46" s="77">
        <v>0</v>
      </c>
      <c r="AC46" s="77">
        <v>0</v>
      </c>
    </row>
    <row r="47" spans="1:30" x14ac:dyDescent="0.3">
      <c r="A47" t="s">
        <v>133</v>
      </c>
      <c r="B47" t="s">
        <v>7</v>
      </c>
      <c r="C47">
        <v>0.4</v>
      </c>
      <c r="D47" t="s">
        <v>146</v>
      </c>
      <c r="E47" t="s">
        <v>147</v>
      </c>
      <c r="F47" s="77">
        <v>0</v>
      </c>
      <c r="G47" s="77">
        <v>8268.5686076887323</v>
      </c>
      <c r="H47" s="77">
        <v>32181.283373960403</v>
      </c>
      <c r="I47" s="77">
        <v>53527.162812088609</v>
      </c>
      <c r="J47" s="77">
        <v>72628.385618242421</v>
      </c>
      <c r="K47" s="77">
        <v>81497.683563765007</v>
      </c>
      <c r="L47" s="77">
        <v>81273.711630307225</v>
      </c>
      <c r="M47" s="77">
        <v>72951.913346484143</v>
      </c>
      <c r="N47" s="77">
        <v>65671.296850154016</v>
      </c>
      <c r="O47" s="77">
        <v>59300.174761853777</v>
      </c>
      <c r="P47" s="77">
        <v>53723.694116171318</v>
      </c>
      <c r="Q47" s="77">
        <v>48841.662052563996</v>
      </c>
      <c r="R47" s="77">
        <v>44566.655079812859</v>
      </c>
      <c r="S47" s="77">
        <v>40822.374595904737</v>
      </c>
      <c r="T47" s="77">
        <v>37542.216296598315</v>
      </c>
      <c r="U47" s="77">
        <v>34668.025395587261</v>
      </c>
      <c r="V47" s="77">
        <v>32149.013296054931</v>
      </c>
      <c r="W47" s="77">
        <v>29940.814574504584</v>
      </c>
      <c r="X47" s="77">
        <v>28004.665929628289</v>
      </c>
      <c r="Y47" s="77">
        <v>26306.691169228074</v>
      </c>
      <c r="Z47" s="77">
        <v>24817.278406640959</v>
      </c>
      <c r="AA47" s="77">
        <v>23510.537457838131</v>
      </c>
      <c r="AB47" s="77">
        <v>22363.827008656503</v>
      </c>
      <c r="AC47" s="77">
        <v>21357.342490745974</v>
      </c>
    </row>
    <row r="48" spans="1:30" x14ac:dyDescent="0.3">
      <c r="A48" t="s">
        <v>133</v>
      </c>
      <c r="B48" t="s">
        <v>7</v>
      </c>
      <c r="C48">
        <v>0.4</v>
      </c>
      <c r="D48" t="s">
        <v>144</v>
      </c>
      <c r="E48" t="s">
        <v>145</v>
      </c>
      <c r="F48" s="77">
        <v>0</v>
      </c>
      <c r="G48" s="77">
        <v>2264.3045240605893</v>
      </c>
      <c r="H48" s="77">
        <v>8801.171529522222</v>
      </c>
      <c r="I48" s="77">
        <v>14598.852468768229</v>
      </c>
      <c r="J48" s="77">
        <v>19740.934179351039</v>
      </c>
      <c r="K48" s="77">
        <v>22037.247011675863</v>
      </c>
      <c r="L48" s="77">
        <v>21809.589267700023</v>
      </c>
      <c r="M48" s="77">
        <v>19343.370437930334</v>
      </c>
      <c r="N48" s="77">
        <v>17156.030556390928</v>
      </c>
      <c r="O48" s="77">
        <v>15216.034113407142</v>
      </c>
      <c r="P48" s="77">
        <v>13495.411620966226</v>
      </c>
      <c r="Q48" s="77">
        <v>11969.356368545168</v>
      </c>
      <c r="R48" s="77">
        <v>10615.866777613373</v>
      </c>
      <c r="S48" s="77">
        <v>9415.4291985320142</v>
      </c>
      <c r="T48" s="77">
        <v>8350.7365766414914</v>
      </c>
      <c r="U48" s="77">
        <v>7406.4389314648106</v>
      </c>
      <c r="V48" s="77">
        <v>6568.9220516137284</v>
      </c>
      <c r="W48" s="77">
        <v>5826.1112147782151</v>
      </c>
      <c r="X48" s="77">
        <v>5167.2971029738228</v>
      </c>
      <c r="Y48" s="77">
        <v>4582.981403216846</v>
      </c>
      <c r="Z48" s="77">
        <v>4064.7398676076964</v>
      </c>
      <c r="AA48" s="77">
        <v>3605.100858520259</v>
      </c>
      <c r="AB48" s="77">
        <v>3197.4376278481877</v>
      </c>
      <c r="AC48" s="77">
        <v>2835.8727772669868</v>
      </c>
    </row>
    <row r="49" spans="1:29" x14ac:dyDescent="0.3">
      <c r="A49" t="s">
        <v>133</v>
      </c>
      <c r="B49" t="s">
        <v>7</v>
      </c>
      <c r="C49">
        <v>0.4</v>
      </c>
      <c r="D49" t="s">
        <v>142</v>
      </c>
      <c r="E49" t="s">
        <v>143</v>
      </c>
      <c r="F49" s="77">
        <v>0</v>
      </c>
      <c r="G49" s="77">
        <v>2791.0619646375872</v>
      </c>
      <c r="H49" s="77">
        <v>10775.475189572924</v>
      </c>
      <c r="I49" s="77">
        <v>17647.723339348489</v>
      </c>
      <c r="J49" s="77">
        <v>23562.722137832665</v>
      </c>
      <c r="K49" s="77">
        <v>25862.746819595035</v>
      </c>
      <c r="L49" s="77">
        <v>25051.334444524829</v>
      </c>
      <c r="M49" s="77">
        <v>21561.883376494319</v>
      </c>
      <c r="N49" s="77">
        <v>18558.485008895514</v>
      </c>
      <c r="O49" s="77">
        <v>15973.436077521228</v>
      </c>
      <c r="P49" s="77">
        <v>13748.463842838311</v>
      </c>
      <c r="Q49" s="77">
        <v>11833.412493122438</v>
      </c>
      <c r="R49" s="77">
        <v>10185.112521158409</v>
      </c>
      <c r="S49" s="77">
        <v>8766.4075877477753</v>
      </c>
      <c r="T49" s="77">
        <v>7545.3169353676603</v>
      </c>
      <c r="U49" s="77">
        <v>6494.3144709260159</v>
      </c>
      <c r="V49" s="77">
        <v>5589.7082665387024</v>
      </c>
      <c r="W49" s="77">
        <v>4811.1064908989438</v>
      </c>
      <c r="X49" s="77">
        <v>4140.9577321470906</v>
      </c>
      <c r="Y49" s="77">
        <v>3564.155350098019</v>
      </c>
      <c r="Z49" s="77">
        <v>3067.6969390474096</v>
      </c>
      <c r="AA49" s="77">
        <v>2640.3912246928398</v>
      </c>
      <c r="AB49" s="77">
        <v>2272.6057879758541</v>
      </c>
      <c r="AC49" s="77">
        <v>1956.0499289805714</v>
      </c>
    </row>
    <row r="50" spans="1:29" x14ac:dyDescent="0.3">
      <c r="A50" t="s">
        <v>133</v>
      </c>
      <c r="B50" t="s">
        <v>8</v>
      </c>
      <c r="C50">
        <v>0.3</v>
      </c>
      <c r="D50" t="s">
        <v>148</v>
      </c>
      <c r="E50" t="s">
        <v>147</v>
      </c>
      <c r="F50" s="77">
        <v>300000</v>
      </c>
      <c r="G50" s="77"/>
      <c r="H50" s="77"/>
      <c r="I50" s="77"/>
      <c r="J50" s="77"/>
      <c r="K50" s="77"/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  <c r="W50" s="77">
        <v>0</v>
      </c>
      <c r="X50" s="77">
        <v>0</v>
      </c>
      <c r="Y50" s="77">
        <v>0</v>
      </c>
      <c r="Z50" s="77">
        <v>0</v>
      </c>
      <c r="AA50" s="77">
        <v>0</v>
      </c>
      <c r="AB50" s="77">
        <v>0</v>
      </c>
      <c r="AC50" s="77">
        <v>0</v>
      </c>
    </row>
    <row r="51" spans="1:29" x14ac:dyDescent="0.3">
      <c r="A51" t="s">
        <v>133</v>
      </c>
      <c r="B51" t="s">
        <v>8</v>
      </c>
      <c r="C51">
        <v>0.3</v>
      </c>
      <c r="D51" t="s">
        <v>146</v>
      </c>
      <c r="E51" t="s">
        <v>147</v>
      </c>
      <c r="F51" s="77">
        <v>0</v>
      </c>
      <c r="G51" s="77">
        <v>6111.9980253821132</v>
      </c>
      <c r="H51" s="77">
        <v>23822.898361772284</v>
      </c>
      <c r="I51" s="77">
        <v>39737.01396846203</v>
      </c>
      <c r="J51" s="77">
        <v>54079.869932769681</v>
      </c>
      <c r="K51" s="77">
        <v>60936.378494635508</v>
      </c>
      <c r="L51" s="77">
        <v>54991.600115832938</v>
      </c>
      <c r="M51" s="77">
        <v>49791.435056912946</v>
      </c>
      <c r="N51" s="77">
        <v>45241.600759669956</v>
      </c>
      <c r="O51" s="77">
        <v>41259.880439865694</v>
      </c>
      <c r="P51" s="77">
        <v>37774.563080935877</v>
      </c>
      <c r="Q51" s="77">
        <v>34723.087079975288</v>
      </c>
      <c r="R51" s="77">
        <v>32050.860721738274</v>
      </c>
      <c r="S51" s="77">
        <v>29710.236218330087</v>
      </c>
      <c r="T51" s="77">
        <v>27659.61713778161</v>
      </c>
      <c r="U51" s="77">
        <v>25862.68171792772</v>
      </c>
      <c r="V51" s="77">
        <v>24287.706878396031</v>
      </c>
      <c r="W51" s="77">
        <v>22906.979751010389</v>
      </c>
      <c r="X51" s="77">
        <v>21696.285288989977</v>
      </c>
      <c r="Y51" s="77">
        <v>20634.460023850002</v>
      </c>
      <c r="Z51" s="77">
        <v>19703.003346912694</v>
      </c>
      <c r="AA51" s="77">
        <v>18885.738826662669</v>
      </c>
      <c r="AB51" s="77">
        <v>18168.519057057772</v>
      </c>
      <c r="AC51" s="77">
        <v>17538.968385436852</v>
      </c>
    </row>
    <row r="52" spans="1:29" x14ac:dyDescent="0.3">
      <c r="A52" t="s">
        <v>133</v>
      </c>
      <c r="B52" t="s">
        <v>8</v>
      </c>
      <c r="C52">
        <v>0.3</v>
      </c>
      <c r="D52" t="s">
        <v>144</v>
      </c>
      <c r="E52" t="s">
        <v>145</v>
      </c>
      <c r="F52" s="77">
        <v>0</v>
      </c>
      <c r="G52" s="77">
        <v>1585.0131668424126</v>
      </c>
      <c r="H52" s="77">
        <v>6160.8200706655552</v>
      </c>
      <c r="I52" s="77">
        <v>10219.196728137762</v>
      </c>
      <c r="J52" s="77">
        <v>13818.653925545726</v>
      </c>
      <c r="K52" s="77">
        <v>15426.072908173106</v>
      </c>
      <c r="L52" s="77">
        <v>13681.699320547601</v>
      </c>
      <c r="M52" s="77">
        <v>12134.578736412916</v>
      </c>
      <c r="N52" s="77">
        <v>10762.405872278076</v>
      </c>
      <c r="O52" s="77">
        <v>9545.397716368172</v>
      </c>
      <c r="P52" s="77">
        <v>8466.008311240219</v>
      </c>
      <c r="Q52" s="77">
        <v>7508.6757886562591</v>
      </c>
      <c r="R52" s="77">
        <v>6659.5980096425556</v>
      </c>
      <c r="S52" s="77">
        <v>5906.5335750728891</v>
      </c>
      <c r="T52" s="77">
        <v>5238.6253378882002</v>
      </c>
      <c r="U52" s="77">
        <v>4646.2438724773701</v>
      </c>
      <c r="V52" s="77">
        <v>4120.8486444720456</v>
      </c>
      <c r="W52" s="77">
        <v>3654.8648794004534</v>
      </c>
      <c r="X52" s="77">
        <v>3241.5743549800513</v>
      </c>
      <c r="Y52" s="77">
        <v>2875.0185425700456</v>
      </c>
      <c r="Z52" s="77">
        <v>2549.9127013461502</v>
      </c>
      <c r="AA52" s="77">
        <v>2261.5696866685548</v>
      </c>
      <c r="AB52" s="77">
        <v>2005.8323741663592</v>
      </c>
      <c r="AC52" s="77">
        <v>1779.0137252770401</v>
      </c>
    </row>
    <row r="53" spans="1:29" x14ac:dyDescent="0.3">
      <c r="A53" t="s">
        <v>133</v>
      </c>
      <c r="B53" t="s">
        <v>8</v>
      </c>
      <c r="C53">
        <v>0.3</v>
      </c>
      <c r="D53" t="s">
        <v>142</v>
      </c>
      <c r="E53" t="s">
        <v>143</v>
      </c>
      <c r="F53" s="77">
        <v>0</v>
      </c>
      <c r="G53" s="77">
        <v>1953.7433752463105</v>
      </c>
      <c r="H53" s="77">
        <v>7542.8326327010464</v>
      </c>
      <c r="I53" s="77">
        <v>12353.40633754394</v>
      </c>
      <c r="J53" s="77">
        <v>16493.905496482861</v>
      </c>
      <c r="K53" s="77">
        <v>18103.922773716524</v>
      </c>
      <c r="L53" s="77">
        <v>15582.190735921069</v>
      </c>
      <c r="M53" s="77">
        <v>13411.715856583905</v>
      </c>
      <c r="N53" s="77">
        <v>11543.570815308192</v>
      </c>
      <c r="O53" s="77">
        <v>9935.6434771632703</v>
      </c>
      <c r="P53" s="77">
        <v>8551.6875917100242</v>
      </c>
      <c r="Q53" s="77">
        <v>7360.5057220800118</v>
      </c>
      <c r="R53" s="77">
        <v>6335.2459855165453</v>
      </c>
      <c r="S53" s="77">
        <v>5452.7967523489169</v>
      </c>
      <c r="T53" s="77">
        <v>4693.2656585713639</v>
      </c>
      <c r="U53" s="77">
        <v>4039.5311878141752</v>
      </c>
      <c r="V53" s="77">
        <v>3476.8567143694481</v>
      </c>
      <c r="W53" s="77">
        <v>2992.558306944803</v>
      </c>
      <c r="X53" s="77">
        <v>2575.7188047044583</v>
      </c>
      <c r="Y53" s="77">
        <v>2216.9417202371428</v>
      </c>
      <c r="Z53" s="77">
        <v>1908.1394218775981</v>
      </c>
      <c r="AA53" s="77">
        <v>1642.3508205411472</v>
      </c>
      <c r="AB53" s="77">
        <v>1413.584451328004</v>
      </c>
      <c r="AC53" s="77">
        <v>1216.6834126084518</v>
      </c>
    </row>
    <row r="54" spans="1:29" x14ac:dyDescent="0.3">
      <c r="A54" t="s">
        <v>135</v>
      </c>
      <c r="B54" t="s">
        <v>6</v>
      </c>
      <c r="C54">
        <v>0.3</v>
      </c>
      <c r="D54" t="s">
        <v>148</v>
      </c>
      <c r="E54" t="s">
        <v>147</v>
      </c>
      <c r="F54" s="77">
        <v>100000</v>
      </c>
      <c r="G54" s="77"/>
      <c r="H54" s="77"/>
      <c r="I54" s="77"/>
      <c r="J54" s="77"/>
      <c r="K54" s="77"/>
      <c r="L54" s="77"/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  <c r="W54" s="77">
        <v>0</v>
      </c>
      <c r="X54" s="77">
        <v>0</v>
      </c>
      <c r="Y54" s="77">
        <v>0</v>
      </c>
      <c r="Z54" s="77">
        <v>0</v>
      </c>
      <c r="AA54" s="77">
        <v>0</v>
      </c>
      <c r="AB54" s="77">
        <v>0</v>
      </c>
      <c r="AC54" s="77">
        <v>0</v>
      </c>
    </row>
    <row r="55" spans="1:29" x14ac:dyDescent="0.3">
      <c r="A55" t="s">
        <v>135</v>
      </c>
      <c r="B55" t="s">
        <v>6</v>
      </c>
      <c r="C55">
        <v>0.3</v>
      </c>
      <c r="D55" t="s">
        <v>146</v>
      </c>
      <c r="E55" t="s">
        <v>147</v>
      </c>
      <c r="F55" s="77">
        <v>0</v>
      </c>
      <c r="G55" s="77">
        <v>9706.2823292264784</v>
      </c>
      <c r="H55" s="77">
        <v>37753.540048752482</v>
      </c>
      <c r="I55" s="77">
        <v>62720.595374506323</v>
      </c>
      <c r="J55" s="77">
        <v>84994.062741890884</v>
      </c>
      <c r="K55" s="77">
        <v>95205.220276518026</v>
      </c>
      <c r="L55" s="77">
        <v>104426.73628559515</v>
      </c>
      <c r="M55" s="77">
        <v>93368.989076854006</v>
      </c>
      <c r="N55" s="77">
        <v>83695.225423792581</v>
      </c>
      <c r="O55" s="77">
        <v>75230.338674393584</v>
      </c>
      <c r="P55" s="77">
        <v>67821.614882921072</v>
      </c>
      <c r="Q55" s="77">
        <v>61335.839646195956</v>
      </c>
      <c r="R55" s="77">
        <v>55656.782382856662</v>
      </c>
      <c r="S55" s="77">
        <v>50683.008370176933</v>
      </c>
      <c r="T55" s="77">
        <v>46325.975447067467</v>
      </c>
      <c r="U55" s="77">
        <v>42508.378004390492</v>
      </c>
      <c r="V55" s="77">
        <v>39162.7058332815</v>
      </c>
      <c r="W55" s="77">
        <v>36229.989691364623</v>
      </c>
      <c r="X55" s="77">
        <v>33658.709164267937</v>
      </c>
      <c r="Y55" s="77">
        <v>31403.841622404514</v>
      </c>
      <c r="Z55" s="77">
        <v>29426.033866945112</v>
      </c>
      <c r="AA55" s="77">
        <v>27690.880481675515</v>
      </c>
      <c r="AB55" s="77">
        <v>26168.29500867657</v>
      </c>
      <c r="AC55" s="77">
        <v>24831.961888470021</v>
      </c>
    </row>
    <row r="56" spans="1:29" x14ac:dyDescent="0.3">
      <c r="A56" t="s">
        <v>135</v>
      </c>
      <c r="B56" t="s">
        <v>6</v>
      </c>
      <c r="C56">
        <v>0.3</v>
      </c>
      <c r="D56" t="s">
        <v>144</v>
      </c>
      <c r="E56" t="s">
        <v>145</v>
      </c>
      <c r="F56" s="77">
        <v>0</v>
      </c>
      <c r="G56" s="77">
        <v>2717.1654288727068</v>
      </c>
      <c r="H56" s="77">
        <v>10561.405835426665</v>
      </c>
      <c r="I56" s="77">
        <v>17518.622962521873</v>
      </c>
      <c r="J56" s="77">
        <v>23689.121015221248</v>
      </c>
      <c r="K56" s="77">
        <v>26444.696414011036</v>
      </c>
      <c r="L56" s="77">
        <v>28888.672550112733</v>
      </c>
      <c r="M56" s="77">
        <v>25621.954074324942</v>
      </c>
      <c r="N56" s="77">
        <v>22724.634697147227</v>
      </c>
      <c r="O56" s="77">
        <v>20154.94292983169</v>
      </c>
      <c r="P56" s="77">
        <v>17875.830785335711</v>
      </c>
      <c r="Q56" s="77">
        <v>15854.439646811959</v>
      </c>
      <c r="R56" s="77">
        <v>14061.626535456278</v>
      </c>
      <c r="S56" s="77">
        <v>12471.543947780454</v>
      </c>
      <c r="T56" s="77">
        <v>11061.267204702661</v>
      </c>
      <c r="U56" s="77">
        <v>9810.4639398400559</v>
      </c>
      <c r="V56" s="77">
        <v>8701.1009619208689</v>
      </c>
      <c r="W56" s="77">
        <v>7717.1842650669369</v>
      </c>
      <c r="X56" s="77">
        <v>6844.5284385999439</v>
      </c>
      <c r="Y56" s="77">
        <v>6070.552151886066</v>
      </c>
      <c r="Z56" s="77">
        <v>5384.0967656650719</v>
      </c>
      <c r="AA56" s="77">
        <v>4775.2654547311004</v>
      </c>
      <c r="AB56" s="77">
        <v>4235.2805225504626</v>
      </c>
      <c r="AC56" s="77">
        <v>3756.3568506801275</v>
      </c>
    </row>
    <row r="57" spans="1:29" x14ac:dyDescent="0.3">
      <c r="A57" t="s">
        <v>135</v>
      </c>
      <c r="B57" t="s">
        <v>6</v>
      </c>
      <c r="C57">
        <v>0.3</v>
      </c>
      <c r="D57" t="s">
        <v>142</v>
      </c>
      <c r="E57" t="s">
        <v>143</v>
      </c>
      <c r="F57" s="76">
        <v>0</v>
      </c>
      <c r="G57" s="76">
        <v>3349.2743575651043</v>
      </c>
      <c r="H57" s="76">
        <v>12930.570227487509</v>
      </c>
      <c r="I57" s="76">
        <v>21177.268007218183</v>
      </c>
      <c r="J57" s="76">
        <v>28275.266565399193</v>
      </c>
      <c r="K57" s="76">
        <v>31035.296183514038</v>
      </c>
      <c r="L57" s="76">
        <v>33410.875690994901</v>
      </c>
      <c r="M57" s="76">
        <v>28757.007206585375</v>
      </c>
      <c r="N57" s="76">
        <v>24751.3854808209</v>
      </c>
      <c r="O57" s="76">
        <v>21303.714910913917</v>
      </c>
      <c r="P57" s="76">
        <v>18336.277351309043</v>
      </c>
      <c r="Q57" s="76">
        <v>15782.180174213827</v>
      </c>
      <c r="R57" s="76">
        <v>13583.848361323249</v>
      </c>
      <c r="S57" s="76">
        <v>11691.726635139372</v>
      </c>
      <c r="T57" s="76">
        <v>10063.16237304576</v>
      </c>
      <c r="U57" s="76">
        <v>8661.4441225409992</v>
      </c>
      <c r="V57" s="76">
        <v>7454.974043630973</v>
      </c>
      <c r="W57" s="76">
        <v>6416.5556233949455</v>
      </c>
      <c r="X57" s="76">
        <v>5522.7806062310883</v>
      </c>
      <c r="Y57" s="76">
        <v>4753.5013198287152</v>
      </c>
      <c r="Z57" s="76">
        <v>4091.3765019236143</v>
      </c>
      <c r="AA57" s="76">
        <v>3521.4803897637057</v>
      </c>
      <c r="AB57" s="76">
        <v>3030.9662602940434</v>
      </c>
      <c r="AC57" s="76">
        <v>2608.7768365103111</v>
      </c>
    </row>
    <row r="58" spans="1:29" x14ac:dyDescent="0.3">
      <c r="A58" t="s">
        <v>135</v>
      </c>
      <c r="B58" t="s">
        <v>7</v>
      </c>
      <c r="C58">
        <v>0.4</v>
      </c>
      <c r="D58" t="s">
        <v>148</v>
      </c>
      <c r="E58" t="s">
        <v>147</v>
      </c>
      <c r="F58" s="77">
        <v>200000</v>
      </c>
      <c r="G58" s="77"/>
      <c r="H58" s="77"/>
      <c r="I58" s="77"/>
      <c r="J58" s="77"/>
      <c r="K58" s="77"/>
      <c r="L58" s="77"/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  <c r="W58" s="77">
        <v>0</v>
      </c>
      <c r="X58" s="77">
        <v>0</v>
      </c>
      <c r="Y58" s="77">
        <v>0</v>
      </c>
      <c r="Z58" s="77">
        <v>0</v>
      </c>
      <c r="AA58" s="77">
        <v>0</v>
      </c>
      <c r="AB58" s="77">
        <v>0</v>
      </c>
      <c r="AC58" s="77">
        <v>0</v>
      </c>
    </row>
    <row r="59" spans="1:29" x14ac:dyDescent="0.3">
      <c r="A59" t="s">
        <v>135</v>
      </c>
      <c r="B59" t="s">
        <v>7</v>
      </c>
      <c r="C59">
        <v>0.4</v>
      </c>
      <c r="D59" t="s">
        <v>146</v>
      </c>
      <c r="E59" t="s">
        <v>147</v>
      </c>
      <c r="F59" s="77">
        <v>0</v>
      </c>
      <c r="G59" s="77">
        <v>8268.5686076887323</v>
      </c>
      <c r="H59" s="77">
        <v>32181.283373960403</v>
      </c>
      <c r="I59" s="77">
        <v>53527.162812088609</v>
      </c>
      <c r="J59" s="77">
        <v>72628.385618242421</v>
      </c>
      <c r="K59" s="77">
        <v>81497.683563765007</v>
      </c>
      <c r="L59" s="77">
        <v>81273.711630307225</v>
      </c>
      <c r="M59" s="77">
        <v>72951.913346484143</v>
      </c>
      <c r="N59" s="77">
        <v>65671.296850154016</v>
      </c>
      <c r="O59" s="77">
        <v>59300.174761853777</v>
      </c>
      <c r="P59" s="77">
        <v>53723.694116171318</v>
      </c>
      <c r="Q59" s="77">
        <v>48841.662052563996</v>
      </c>
      <c r="R59" s="77">
        <v>44566.655079812859</v>
      </c>
      <c r="S59" s="77">
        <v>40822.374595904737</v>
      </c>
      <c r="T59" s="77">
        <v>37542.216296598315</v>
      </c>
      <c r="U59" s="77">
        <v>34668.025395587261</v>
      </c>
      <c r="V59" s="77">
        <v>32149.013296054931</v>
      </c>
      <c r="W59" s="77">
        <v>29940.814574504584</v>
      </c>
      <c r="X59" s="77">
        <v>28004.665929628289</v>
      </c>
      <c r="Y59" s="77">
        <v>26306.691169228074</v>
      </c>
      <c r="Z59" s="77">
        <v>24817.278406640959</v>
      </c>
      <c r="AA59" s="77">
        <v>23510.537457838131</v>
      </c>
      <c r="AB59" s="77">
        <v>22363.827008656503</v>
      </c>
      <c r="AC59" s="77">
        <v>21357.342490745974</v>
      </c>
    </row>
    <row r="60" spans="1:29" x14ac:dyDescent="0.3">
      <c r="A60" t="s">
        <v>135</v>
      </c>
      <c r="B60" t="s">
        <v>7</v>
      </c>
      <c r="C60">
        <v>0.4</v>
      </c>
      <c r="D60" t="s">
        <v>144</v>
      </c>
      <c r="E60" t="s">
        <v>145</v>
      </c>
      <c r="F60" s="77">
        <v>0</v>
      </c>
      <c r="G60" s="77">
        <v>2264.3045240605893</v>
      </c>
      <c r="H60" s="77">
        <v>8801.171529522222</v>
      </c>
      <c r="I60" s="77">
        <v>14598.852468768229</v>
      </c>
      <c r="J60" s="77">
        <v>19740.934179351039</v>
      </c>
      <c r="K60" s="77">
        <v>22037.247011675863</v>
      </c>
      <c r="L60" s="77">
        <v>21809.589267700023</v>
      </c>
      <c r="M60" s="77">
        <v>19343.370437930334</v>
      </c>
      <c r="N60" s="77">
        <v>17156.030556390928</v>
      </c>
      <c r="O60" s="77">
        <v>15216.034113407142</v>
      </c>
      <c r="P60" s="77">
        <v>13495.411620966226</v>
      </c>
      <c r="Q60" s="77">
        <v>11969.356368545168</v>
      </c>
      <c r="R60" s="77">
        <v>10615.866777613373</v>
      </c>
      <c r="S60" s="77">
        <v>9415.4291985320142</v>
      </c>
      <c r="T60" s="77">
        <v>8350.7365766414914</v>
      </c>
      <c r="U60" s="77">
        <v>7406.4389314648106</v>
      </c>
      <c r="V60" s="77">
        <v>6568.9220516137284</v>
      </c>
      <c r="W60" s="77">
        <v>5826.1112147782151</v>
      </c>
      <c r="X60" s="77">
        <v>5167.2971029738228</v>
      </c>
      <c r="Y60" s="77">
        <v>4582.981403216846</v>
      </c>
      <c r="Z60" s="77">
        <v>4064.7398676076964</v>
      </c>
      <c r="AA60" s="77">
        <v>3605.100858520259</v>
      </c>
      <c r="AB60" s="77">
        <v>3197.4376278481877</v>
      </c>
      <c r="AC60" s="77">
        <v>2835.8727772669868</v>
      </c>
    </row>
    <row r="61" spans="1:29" x14ac:dyDescent="0.3">
      <c r="A61" t="s">
        <v>135</v>
      </c>
      <c r="B61" t="s">
        <v>7</v>
      </c>
      <c r="C61">
        <v>0.4</v>
      </c>
      <c r="D61" t="s">
        <v>142</v>
      </c>
      <c r="E61" t="s">
        <v>143</v>
      </c>
      <c r="F61" s="77">
        <v>0</v>
      </c>
      <c r="G61" s="77">
        <v>2791.0619646375872</v>
      </c>
      <c r="H61" s="77">
        <v>10775.475189572924</v>
      </c>
      <c r="I61" s="77">
        <v>17647.723339348489</v>
      </c>
      <c r="J61" s="77">
        <v>23562.722137832665</v>
      </c>
      <c r="K61" s="77">
        <v>25862.746819595035</v>
      </c>
      <c r="L61" s="77">
        <v>25051.334444524829</v>
      </c>
      <c r="M61" s="77">
        <v>21561.883376494319</v>
      </c>
      <c r="N61" s="77">
        <v>18558.485008895514</v>
      </c>
      <c r="O61" s="77">
        <v>15973.436077521228</v>
      </c>
      <c r="P61" s="77">
        <v>13748.463842838311</v>
      </c>
      <c r="Q61" s="77">
        <v>11833.412493122438</v>
      </c>
      <c r="R61" s="77">
        <v>10185.112521158409</v>
      </c>
      <c r="S61" s="77">
        <v>8766.4075877477753</v>
      </c>
      <c r="T61" s="77">
        <v>7545.3169353676603</v>
      </c>
      <c r="U61" s="77">
        <v>6494.3144709260159</v>
      </c>
      <c r="V61" s="77">
        <v>5589.7082665387024</v>
      </c>
      <c r="W61" s="77">
        <v>4811.1064908989438</v>
      </c>
      <c r="X61" s="77">
        <v>4140.9577321470906</v>
      </c>
      <c r="Y61" s="77">
        <v>3564.155350098019</v>
      </c>
      <c r="Z61" s="77">
        <v>3067.6969390474096</v>
      </c>
      <c r="AA61" s="77">
        <v>2640.3912246928398</v>
      </c>
      <c r="AB61" s="77">
        <v>2272.6057879758541</v>
      </c>
      <c r="AC61" s="77">
        <v>1956.0499289805714</v>
      </c>
    </row>
    <row r="62" spans="1:29" x14ac:dyDescent="0.3">
      <c r="A62" t="s">
        <v>135</v>
      </c>
      <c r="B62" t="s">
        <v>8</v>
      </c>
      <c r="C62">
        <v>0.3</v>
      </c>
      <c r="D62" t="s">
        <v>148</v>
      </c>
      <c r="E62" t="s">
        <v>147</v>
      </c>
      <c r="F62" s="77">
        <v>300000</v>
      </c>
      <c r="G62" s="77"/>
      <c r="H62" s="77"/>
      <c r="I62" s="77"/>
      <c r="J62" s="77"/>
      <c r="K62" s="77"/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  <c r="W62" s="77">
        <v>0</v>
      </c>
      <c r="X62" s="77">
        <v>0</v>
      </c>
      <c r="Y62" s="77">
        <v>0</v>
      </c>
      <c r="Z62" s="77">
        <v>0</v>
      </c>
      <c r="AA62" s="77">
        <v>0</v>
      </c>
      <c r="AB62" s="77">
        <v>0</v>
      </c>
      <c r="AC62" s="77">
        <v>0</v>
      </c>
    </row>
    <row r="63" spans="1:29" x14ac:dyDescent="0.3">
      <c r="A63" t="s">
        <v>135</v>
      </c>
      <c r="B63" t="s">
        <v>8</v>
      </c>
      <c r="C63">
        <v>0.3</v>
      </c>
      <c r="D63" t="s">
        <v>146</v>
      </c>
      <c r="E63" t="s">
        <v>147</v>
      </c>
      <c r="F63" s="77">
        <v>0</v>
      </c>
      <c r="G63" s="77">
        <v>6111.9980253821132</v>
      </c>
      <c r="H63" s="77">
        <v>23822.898361772284</v>
      </c>
      <c r="I63" s="77">
        <v>39737.01396846203</v>
      </c>
      <c r="J63" s="77">
        <v>54079.869932769681</v>
      </c>
      <c r="K63" s="77">
        <v>60936.378494635508</v>
      </c>
      <c r="L63" s="77">
        <v>54991.600115832938</v>
      </c>
      <c r="M63" s="77">
        <v>49791.435056912946</v>
      </c>
      <c r="N63" s="77">
        <v>45241.600759669956</v>
      </c>
      <c r="O63" s="77">
        <v>41259.880439865694</v>
      </c>
      <c r="P63" s="77">
        <v>37774.563080935877</v>
      </c>
      <c r="Q63" s="77">
        <v>34723.087079975288</v>
      </c>
      <c r="R63" s="77">
        <v>32050.860721738274</v>
      </c>
      <c r="S63" s="77">
        <v>29710.236218330087</v>
      </c>
      <c r="T63" s="77">
        <v>27659.61713778161</v>
      </c>
      <c r="U63" s="77">
        <v>25862.68171792772</v>
      </c>
      <c r="V63" s="77">
        <v>24287.706878396031</v>
      </c>
      <c r="W63" s="77">
        <v>22906.979751010389</v>
      </c>
      <c r="X63" s="77">
        <v>21696.285288989977</v>
      </c>
      <c r="Y63" s="77">
        <v>20634.460023850002</v>
      </c>
      <c r="Z63" s="77">
        <v>19703.003346912694</v>
      </c>
      <c r="AA63" s="77">
        <v>18885.738826662669</v>
      </c>
      <c r="AB63" s="77">
        <v>18168.519057057772</v>
      </c>
      <c r="AC63" s="77">
        <v>17538.968385436852</v>
      </c>
    </row>
    <row r="64" spans="1:29" x14ac:dyDescent="0.3">
      <c r="A64" t="s">
        <v>135</v>
      </c>
      <c r="B64" t="s">
        <v>8</v>
      </c>
      <c r="C64">
        <v>0.3</v>
      </c>
      <c r="D64" t="s">
        <v>144</v>
      </c>
      <c r="E64" t="s">
        <v>145</v>
      </c>
      <c r="F64" s="77">
        <v>0</v>
      </c>
      <c r="G64" s="77">
        <v>1585.0131668424126</v>
      </c>
      <c r="H64" s="77">
        <v>6160.8200706655552</v>
      </c>
      <c r="I64" s="77">
        <v>10219.196728137762</v>
      </c>
      <c r="J64" s="77">
        <v>13818.653925545726</v>
      </c>
      <c r="K64" s="77">
        <v>15426.072908173106</v>
      </c>
      <c r="L64" s="77">
        <v>13681.699320547601</v>
      </c>
      <c r="M64" s="77">
        <v>12134.578736412916</v>
      </c>
      <c r="N64" s="77">
        <v>10762.405872278076</v>
      </c>
      <c r="O64" s="77">
        <v>9545.397716368172</v>
      </c>
      <c r="P64" s="77">
        <v>8466.008311240219</v>
      </c>
      <c r="Q64" s="77">
        <v>7508.6757886562591</v>
      </c>
      <c r="R64" s="77">
        <v>6659.5980096425556</v>
      </c>
      <c r="S64" s="77">
        <v>5906.5335750728891</v>
      </c>
      <c r="T64" s="77">
        <v>5238.6253378882002</v>
      </c>
      <c r="U64" s="77">
        <v>4646.2438724773701</v>
      </c>
      <c r="V64" s="77">
        <v>4120.8486444720456</v>
      </c>
      <c r="W64" s="77">
        <v>3654.8648794004534</v>
      </c>
      <c r="X64" s="77">
        <v>3241.5743549800513</v>
      </c>
      <c r="Y64" s="77">
        <v>2875.0185425700456</v>
      </c>
      <c r="Z64" s="77">
        <v>2549.9127013461502</v>
      </c>
      <c r="AA64" s="77">
        <v>2261.5696866685548</v>
      </c>
      <c r="AB64" s="77">
        <v>2005.8323741663592</v>
      </c>
      <c r="AC64" s="77">
        <v>1779.0137252770401</v>
      </c>
    </row>
    <row r="65" spans="1:30" x14ac:dyDescent="0.3">
      <c r="A65" t="s">
        <v>135</v>
      </c>
      <c r="B65" t="s">
        <v>8</v>
      </c>
      <c r="C65">
        <v>0.3</v>
      </c>
      <c r="D65" t="s">
        <v>142</v>
      </c>
      <c r="E65" t="s">
        <v>143</v>
      </c>
      <c r="F65" s="77">
        <v>0</v>
      </c>
      <c r="G65" s="77">
        <v>1953.7433752463105</v>
      </c>
      <c r="H65" s="77">
        <v>7542.8326327010464</v>
      </c>
      <c r="I65" s="77">
        <v>12353.40633754394</v>
      </c>
      <c r="J65" s="77">
        <v>16493.905496482861</v>
      </c>
      <c r="K65" s="77">
        <v>18103.922773716524</v>
      </c>
      <c r="L65" s="77">
        <v>15582.190735921069</v>
      </c>
      <c r="M65" s="77">
        <v>13411.715856583905</v>
      </c>
      <c r="N65" s="77">
        <v>11543.570815308192</v>
      </c>
      <c r="O65" s="77">
        <v>9935.6434771632703</v>
      </c>
      <c r="P65" s="77">
        <v>8551.6875917100242</v>
      </c>
      <c r="Q65" s="77">
        <v>7360.5057220800118</v>
      </c>
      <c r="R65" s="77">
        <v>6335.2459855165453</v>
      </c>
      <c r="S65" s="77">
        <v>5452.7967523489169</v>
      </c>
      <c r="T65" s="77">
        <v>4693.2656585713639</v>
      </c>
      <c r="U65" s="77">
        <v>4039.5311878141752</v>
      </c>
      <c r="V65" s="77">
        <v>3476.8567143694481</v>
      </c>
      <c r="W65" s="77">
        <v>2992.558306944803</v>
      </c>
      <c r="X65" s="77">
        <v>2575.7188047044583</v>
      </c>
      <c r="Y65" s="77">
        <v>2216.9417202371428</v>
      </c>
      <c r="Z65" s="77">
        <v>1908.1394218775981</v>
      </c>
      <c r="AA65" s="77">
        <v>1642.3508205411472</v>
      </c>
      <c r="AB65" s="77">
        <v>1413.584451328004</v>
      </c>
      <c r="AC65" s="77">
        <v>1216.6834126084518</v>
      </c>
    </row>
    <row r="66" spans="1:30" x14ac:dyDescent="0.3">
      <c r="A66" t="s">
        <v>127</v>
      </c>
      <c r="B66" t="s">
        <v>6</v>
      </c>
      <c r="C66">
        <v>0.3</v>
      </c>
      <c r="D66" t="s">
        <v>148</v>
      </c>
      <c r="E66" t="s">
        <v>147</v>
      </c>
      <c r="F66" s="77">
        <v>120000</v>
      </c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</row>
    <row r="67" spans="1:30" x14ac:dyDescent="0.3">
      <c r="A67" t="s">
        <v>127</v>
      </c>
      <c r="B67" t="s">
        <v>6</v>
      </c>
      <c r="C67">
        <v>0.3</v>
      </c>
      <c r="D67" t="s">
        <v>146</v>
      </c>
      <c r="E67" t="s">
        <v>147</v>
      </c>
      <c r="F67" s="77">
        <v>0</v>
      </c>
      <c r="G67" s="77">
        <v>0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</row>
    <row r="68" spans="1:30" x14ac:dyDescent="0.3">
      <c r="A68" t="s">
        <v>127</v>
      </c>
      <c r="B68" t="s">
        <v>6</v>
      </c>
      <c r="C68">
        <v>0.3</v>
      </c>
      <c r="D68" t="s">
        <v>144</v>
      </c>
      <c r="E68" t="s">
        <v>145</v>
      </c>
      <c r="F68" s="77">
        <v>0</v>
      </c>
      <c r="G68" s="77">
        <v>0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</row>
    <row r="69" spans="1:30" x14ac:dyDescent="0.3">
      <c r="A69" t="s">
        <v>127</v>
      </c>
      <c r="B69" t="s">
        <v>6</v>
      </c>
      <c r="C69">
        <v>0.3</v>
      </c>
      <c r="D69" t="s">
        <v>142</v>
      </c>
      <c r="E69" t="s">
        <v>143</v>
      </c>
      <c r="F69" s="76">
        <v>0</v>
      </c>
      <c r="G69" s="76">
        <v>0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</row>
    <row r="70" spans="1:30" x14ac:dyDescent="0.3">
      <c r="A70" t="s">
        <v>127</v>
      </c>
      <c r="B70" t="s">
        <v>7</v>
      </c>
      <c r="C70">
        <v>0.4</v>
      </c>
      <c r="D70" t="s">
        <v>148</v>
      </c>
      <c r="E70" t="s">
        <v>147</v>
      </c>
      <c r="F70" s="77">
        <v>250000</v>
      </c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</row>
    <row r="71" spans="1:30" x14ac:dyDescent="0.3">
      <c r="A71" t="s">
        <v>127</v>
      </c>
      <c r="B71" t="s">
        <v>7</v>
      </c>
      <c r="C71">
        <v>0.4</v>
      </c>
      <c r="D71" t="s">
        <v>146</v>
      </c>
      <c r="E71" t="s">
        <v>147</v>
      </c>
      <c r="F71" s="77">
        <v>0</v>
      </c>
      <c r="G71" s="77">
        <v>0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</row>
    <row r="72" spans="1:30" x14ac:dyDescent="0.3">
      <c r="A72" t="s">
        <v>127</v>
      </c>
      <c r="B72" t="s">
        <v>7</v>
      </c>
      <c r="C72">
        <v>0.4</v>
      </c>
      <c r="D72" t="s">
        <v>144</v>
      </c>
      <c r="E72" t="s">
        <v>145</v>
      </c>
      <c r="F72" s="77">
        <v>0</v>
      </c>
      <c r="G72" s="77">
        <v>0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</row>
    <row r="73" spans="1:30" x14ac:dyDescent="0.3">
      <c r="A73" t="s">
        <v>127</v>
      </c>
      <c r="B73" t="s">
        <v>7</v>
      </c>
      <c r="C73">
        <v>0.4</v>
      </c>
      <c r="D73" t="s">
        <v>142</v>
      </c>
      <c r="E73" t="s">
        <v>143</v>
      </c>
      <c r="F73" s="77">
        <v>0</v>
      </c>
      <c r="G73" s="77">
        <v>0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</row>
    <row r="74" spans="1:30" x14ac:dyDescent="0.3">
      <c r="A74" t="s">
        <v>127</v>
      </c>
      <c r="B74" t="s">
        <v>8</v>
      </c>
      <c r="C74">
        <v>0.3</v>
      </c>
      <c r="D74" t="s">
        <v>148</v>
      </c>
      <c r="E74" t="s">
        <v>147</v>
      </c>
      <c r="F74" s="77">
        <v>400000</v>
      </c>
      <c r="G74" s="77"/>
      <c r="H74" s="77"/>
      <c r="I74" s="77"/>
      <c r="J74" s="77"/>
      <c r="K74" s="77"/>
      <c r="L74" s="77"/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0</v>
      </c>
      <c r="AB74" s="77">
        <v>0</v>
      </c>
      <c r="AC74" s="77">
        <v>0</v>
      </c>
      <c r="AD74" s="77">
        <v>0</v>
      </c>
    </row>
    <row r="75" spans="1:30" x14ac:dyDescent="0.3">
      <c r="A75" t="s">
        <v>127</v>
      </c>
      <c r="B75" t="s">
        <v>8</v>
      </c>
      <c r="C75">
        <v>0.3</v>
      </c>
      <c r="D75" t="s">
        <v>146</v>
      </c>
      <c r="E75" t="s">
        <v>147</v>
      </c>
      <c r="F75" s="77">
        <v>0</v>
      </c>
      <c r="G75" s="77">
        <v>0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</row>
    <row r="76" spans="1:30" x14ac:dyDescent="0.3">
      <c r="A76" t="s">
        <v>127</v>
      </c>
      <c r="B76" t="s">
        <v>8</v>
      </c>
      <c r="C76">
        <v>0.3</v>
      </c>
      <c r="D76" t="s">
        <v>144</v>
      </c>
      <c r="E76" t="s">
        <v>145</v>
      </c>
      <c r="F76" s="77">
        <v>0</v>
      </c>
      <c r="G76" s="77">
        <v>0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</row>
    <row r="77" spans="1:30" x14ac:dyDescent="0.3">
      <c r="A77" t="s">
        <v>127</v>
      </c>
      <c r="B77" t="s">
        <v>8</v>
      </c>
      <c r="C77">
        <v>0.3</v>
      </c>
      <c r="D77" t="s">
        <v>142</v>
      </c>
      <c r="E77" t="s">
        <v>143</v>
      </c>
      <c r="F77" s="77">
        <v>0</v>
      </c>
      <c r="G77" s="77">
        <v>0</v>
      </c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</row>
    <row r="78" spans="1:30" x14ac:dyDescent="0.3">
      <c r="A78" t="s">
        <v>130</v>
      </c>
      <c r="B78" t="s">
        <v>6</v>
      </c>
      <c r="C78">
        <v>0.3</v>
      </c>
      <c r="D78" t="s">
        <v>148</v>
      </c>
      <c r="E78" t="s">
        <v>147</v>
      </c>
      <c r="F78" s="76">
        <v>160000</v>
      </c>
      <c r="G78" s="76"/>
      <c r="H78" s="76"/>
      <c r="I78" s="76"/>
      <c r="J78" s="76"/>
      <c r="K78" s="76">
        <f t="shared" ref="K78:AD78" si="1">K54/2</f>
        <v>0</v>
      </c>
      <c r="L78" s="76">
        <f t="shared" si="1"/>
        <v>0</v>
      </c>
      <c r="M78" s="76">
        <f t="shared" si="1"/>
        <v>0</v>
      </c>
      <c r="N78" s="76">
        <f t="shared" si="1"/>
        <v>0</v>
      </c>
      <c r="O78" s="76">
        <f t="shared" si="1"/>
        <v>0</v>
      </c>
      <c r="P78" s="76">
        <f t="shared" si="1"/>
        <v>0</v>
      </c>
      <c r="Q78" s="76">
        <f t="shared" si="1"/>
        <v>0</v>
      </c>
      <c r="R78" s="76">
        <f t="shared" si="1"/>
        <v>0</v>
      </c>
      <c r="S78" s="76">
        <f t="shared" si="1"/>
        <v>0</v>
      </c>
      <c r="T78" s="76">
        <f t="shared" si="1"/>
        <v>0</v>
      </c>
      <c r="U78" s="76">
        <f t="shared" si="1"/>
        <v>0</v>
      </c>
      <c r="V78" s="76">
        <f t="shared" si="1"/>
        <v>0</v>
      </c>
      <c r="W78" s="76">
        <f t="shared" si="1"/>
        <v>0</v>
      </c>
      <c r="X78" s="76">
        <f t="shared" si="1"/>
        <v>0</v>
      </c>
      <c r="Y78" s="76">
        <f t="shared" si="1"/>
        <v>0</v>
      </c>
      <c r="Z78" s="76">
        <f t="shared" si="1"/>
        <v>0</v>
      </c>
      <c r="AA78" s="76">
        <f t="shared" si="1"/>
        <v>0</v>
      </c>
      <c r="AB78" s="76">
        <f t="shared" si="1"/>
        <v>0</v>
      </c>
      <c r="AC78" s="76">
        <f t="shared" si="1"/>
        <v>0</v>
      </c>
      <c r="AD78" s="76">
        <f t="shared" si="1"/>
        <v>0</v>
      </c>
    </row>
    <row r="79" spans="1:30" x14ac:dyDescent="0.3">
      <c r="A79" t="s">
        <v>130</v>
      </c>
      <c r="B79" t="s">
        <v>6</v>
      </c>
      <c r="C79">
        <v>0.3</v>
      </c>
      <c r="D79" t="s">
        <v>146</v>
      </c>
      <c r="E79" t="s">
        <v>147</v>
      </c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</row>
    <row r="80" spans="1:30" x14ac:dyDescent="0.3">
      <c r="A80" t="s">
        <v>130</v>
      </c>
      <c r="B80" t="s">
        <v>6</v>
      </c>
      <c r="C80">
        <v>0.3</v>
      </c>
      <c r="D80" t="s">
        <v>144</v>
      </c>
      <c r="E80" t="s">
        <v>145</v>
      </c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</row>
    <row r="81" spans="1:30" x14ac:dyDescent="0.3">
      <c r="A81" t="s">
        <v>130</v>
      </c>
      <c r="B81" t="s">
        <v>6</v>
      </c>
      <c r="C81">
        <v>0.3</v>
      </c>
      <c r="D81" t="s">
        <v>142</v>
      </c>
      <c r="E81" t="s">
        <v>143</v>
      </c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</row>
    <row r="82" spans="1:30" x14ac:dyDescent="0.3">
      <c r="A82" t="s">
        <v>130</v>
      </c>
      <c r="B82" t="s">
        <v>7</v>
      </c>
      <c r="C82">
        <v>0.4</v>
      </c>
      <c r="D82" t="s">
        <v>148</v>
      </c>
      <c r="E82" t="s">
        <v>147</v>
      </c>
      <c r="F82" s="77">
        <f>F78*1.2</f>
        <v>192000</v>
      </c>
      <c r="G82" s="77">
        <f>G78*1.2</f>
        <v>0</v>
      </c>
      <c r="H82" s="77">
        <f>H78*1.2</f>
        <v>0</v>
      </c>
      <c r="I82" s="77">
        <f>I78*1.2</f>
        <v>0</v>
      </c>
      <c r="J82" s="77">
        <f>J78*1.2</f>
        <v>0</v>
      </c>
      <c r="K82" s="76">
        <f t="shared" ref="K82:AD82" si="2">K58/2</f>
        <v>0</v>
      </c>
      <c r="L82" s="76">
        <f t="shared" si="2"/>
        <v>0</v>
      </c>
      <c r="M82" s="76">
        <f t="shared" si="2"/>
        <v>0</v>
      </c>
      <c r="N82" s="76">
        <f t="shared" si="2"/>
        <v>0</v>
      </c>
      <c r="O82" s="76">
        <f t="shared" si="2"/>
        <v>0</v>
      </c>
      <c r="P82" s="76">
        <f t="shared" si="2"/>
        <v>0</v>
      </c>
      <c r="Q82" s="76">
        <f t="shared" si="2"/>
        <v>0</v>
      </c>
      <c r="R82" s="76">
        <f t="shared" si="2"/>
        <v>0</v>
      </c>
      <c r="S82" s="76">
        <f t="shared" si="2"/>
        <v>0</v>
      </c>
      <c r="T82" s="76">
        <f t="shared" si="2"/>
        <v>0</v>
      </c>
      <c r="U82" s="76">
        <f t="shared" si="2"/>
        <v>0</v>
      </c>
      <c r="V82" s="76">
        <f t="shared" si="2"/>
        <v>0</v>
      </c>
      <c r="W82" s="76">
        <f t="shared" si="2"/>
        <v>0</v>
      </c>
      <c r="X82" s="76">
        <f t="shared" si="2"/>
        <v>0</v>
      </c>
      <c r="Y82" s="76">
        <f t="shared" si="2"/>
        <v>0</v>
      </c>
      <c r="Z82" s="76">
        <f t="shared" si="2"/>
        <v>0</v>
      </c>
      <c r="AA82" s="76">
        <f t="shared" si="2"/>
        <v>0</v>
      </c>
      <c r="AB82" s="76">
        <f t="shared" si="2"/>
        <v>0</v>
      </c>
      <c r="AC82" s="76">
        <f t="shared" si="2"/>
        <v>0</v>
      </c>
      <c r="AD82" s="76">
        <f t="shared" si="2"/>
        <v>0</v>
      </c>
    </row>
    <row r="83" spans="1:30" x14ac:dyDescent="0.3">
      <c r="A83" t="s">
        <v>130</v>
      </c>
      <c r="B83" t="s">
        <v>7</v>
      </c>
      <c r="C83">
        <v>0.4</v>
      </c>
      <c r="D83" t="s">
        <v>146</v>
      </c>
      <c r="E83" t="s">
        <v>147</v>
      </c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</row>
    <row r="84" spans="1:30" x14ac:dyDescent="0.3">
      <c r="A84" t="s">
        <v>130</v>
      </c>
      <c r="B84" t="s">
        <v>7</v>
      </c>
      <c r="C84">
        <v>0.4</v>
      </c>
      <c r="D84" t="s">
        <v>144</v>
      </c>
      <c r="E84" t="s">
        <v>145</v>
      </c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</row>
    <row r="85" spans="1:30" x14ac:dyDescent="0.3">
      <c r="A85" t="s">
        <v>130</v>
      </c>
      <c r="B85" t="s">
        <v>7</v>
      </c>
      <c r="C85">
        <v>0.4</v>
      </c>
      <c r="D85" t="s">
        <v>142</v>
      </c>
      <c r="E85" t="s">
        <v>143</v>
      </c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</row>
    <row r="86" spans="1:30" x14ac:dyDescent="0.3">
      <c r="A86" t="s">
        <v>130</v>
      </c>
      <c r="B86" t="s">
        <v>8</v>
      </c>
      <c r="C86">
        <v>0.3</v>
      </c>
      <c r="D86" t="s">
        <v>148</v>
      </c>
      <c r="E86" t="s">
        <v>147</v>
      </c>
      <c r="F86" s="77">
        <f>F82*1.2</f>
        <v>230400</v>
      </c>
      <c r="G86" s="76">
        <f t="shared" ref="G86:AD86" si="3">G62/2</f>
        <v>0</v>
      </c>
      <c r="H86" s="76">
        <f t="shared" si="3"/>
        <v>0</v>
      </c>
      <c r="I86" s="76">
        <f t="shared" si="3"/>
        <v>0</v>
      </c>
      <c r="J86" s="76">
        <f t="shared" si="3"/>
        <v>0</v>
      </c>
      <c r="K86" s="76">
        <f t="shared" si="3"/>
        <v>0</v>
      </c>
      <c r="L86" s="76">
        <f t="shared" si="3"/>
        <v>0</v>
      </c>
      <c r="M86" s="76">
        <f t="shared" si="3"/>
        <v>0</v>
      </c>
      <c r="N86" s="76">
        <f t="shared" si="3"/>
        <v>0</v>
      </c>
      <c r="O86" s="76">
        <f t="shared" si="3"/>
        <v>0</v>
      </c>
      <c r="P86" s="76">
        <f t="shared" si="3"/>
        <v>0</v>
      </c>
      <c r="Q86" s="76">
        <f t="shared" si="3"/>
        <v>0</v>
      </c>
      <c r="R86" s="76">
        <f t="shared" si="3"/>
        <v>0</v>
      </c>
      <c r="S86" s="76">
        <f t="shared" si="3"/>
        <v>0</v>
      </c>
      <c r="T86" s="76">
        <f t="shared" si="3"/>
        <v>0</v>
      </c>
      <c r="U86" s="76">
        <f t="shared" si="3"/>
        <v>0</v>
      </c>
      <c r="V86" s="76">
        <f t="shared" si="3"/>
        <v>0</v>
      </c>
      <c r="W86" s="76">
        <f t="shared" si="3"/>
        <v>0</v>
      </c>
      <c r="X86" s="76">
        <f t="shared" si="3"/>
        <v>0</v>
      </c>
      <c r="Y86" s="76">
        <f t="shared" si="3"/>
        <v>0</v>
      </c>
      <c r="Z86" s="76">
        <f t="shared" si="3"/>
        <v>0</v>
      </c>
      <c r="AA86" s="76">
        <f t="shared" si="3"/>
        <v>0</v>
      </c>
      <c r="AB86" s="76">
        <f t="shared" si="3"/>
        <v>0</v>
      </c>
      <c r="AC86" s="76">
        <f t="shared" si="3"/>
        <v>0</v>
      </c>
      <c r="AD86" s="76">
        <f t="shared" si="3"/>
        <v>0</v>
      </c>
    </row>
    <row r="87" spans="1:30" x14ac:dyDescent="0.3">
      <c r="A87" t="s">
        <v>130</v>
      </c>
      <c r="B87" t="s">
        <v>8</v>
      </c>
      <c r="C87">
        <v>0.3</v>
      </c>
      <c r="D87" t="s">
        <v>146</v>
      </c>
      <c r="E87" t="s">
        <v>147</v>
      </c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</row>
    <row r="88" spans="1:30" x14ac:dyDescent="0.3">
      <c r="A88" t="s">
        <v>130</v>
      </c>
      <c r="B88" t="s">
        <v>8</v>
      </c>
      <c r="C88">
        <v>0.3</v>
      </c>
      <c r="D88" t="s">
        <v>144</v>
      </c>
      <c r="E88" t="s">
        <v>145</v>
      </c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</row>
    <row r="89" spans="1:30" x14ac:dyDescent="0.3">
      <c r="A89" t="s">
        <v>130</v>
      </c>
      <c r="B89" t="s">
        <v>8</v>
      </c>
      <c r="C89">
        <v>0.3</v>
      </c>
      <c r="D89" t="s">
        <v>142</v>
      </c>
      <c r="E89" t="s">
        <v>143</v>
      </c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</row>
    <row r="90" spans="1:30" x14ac:dyDescent="0.3">
      <c r="A90" t="s">
        <v>132</v>
      </c>
      <c r="B90" t="s">
        <v>6</v>
      </c>
      <c r="C90">
        <v>0.3</v>
      </c>
      <c r="D90" t="s">
        <v>148</v>
      </c>
      <c r="E90" t="s">
        <v>147</v>
      </c>
      <c r="F90" s="77">
        <v>120000</v>
      </c>
      <c r="G90" s="77">
        <v>60000</v>
      </c>
      <c r="H90" s="77">
        <v>60000</v>
      </c>
      <c r="I90" s="77">
        <v>60000</v>
      </c>
      <c r="J90" s="77">
        <v>60000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  <c r="W90" s="77">
        <v>0</v>
      </c>
      <c r="X90" s="77">
        <v>0</v>
      </c>
      <c r="Y90" s="77">
        <v>0</v>
      </c>
      <c r="Z90" s="77">
        <v>0</v>
      </c>
      <c r="AA90" s="77">
        <v>0</v>
      </c>
      <c r="AB90" s="77">
        <v>0</v>
      </c>
      <c r="AC90" s="77">
        <v>0</v>
      </c>
      <c r="AD90" s="77">
        <v>0</v>
      </c>
    </row>
    <row r="91" spans="1:30" x14ac:dyDescent="0.3">
      <c r="A91" t="s">
        <v>132</v>
      </c>
      <c r="B91" t="s">
        <v>6</v>
      </c>
      <c r="C91">
        <v>0.3</v>
      </c>
      <c r="D91" t="s">
        <v>146</v>
      </c>
      <c r="E91" t="s">
        <v>147</v>
      </c>
      <c r="F91" s="77">
        <v>6185.897021452628</v>
      </c>
      <c r="G91" s="77">
        <v>11779.734446917366</v>
      </c>
      <c r="H91" s="77">
        <v>16850.507897591699</v>
      </c>
      <c r="I91" s="77">
        <v>21459.126039033727</v>
      </c>
      <c r="J91" s="77">
        <v>25659.364743358175</v>
      </c>
      <c r="K91" s="77">
        <v>23312.810804847159</v>
      </c>
      <c r="L91" s="77">
        <v>21239.353508421129</v>
      </c>
      <c r="M91" s="77">
        <v>19407.031782764654</v>
      </c>
      <c r="N91" s="77">
        <v>17787.649055464386</v>
      </c>
      <c r="O91" s="77">
        <v>16356.326621876775</v>
      </c>
      <c r="P91" s="77">
        <v>15091.110436075518</v>
      </c>
      <c r="Q91" s="77">
        <v>13972.624876586924</v>
      </c>
      <c r="R91" s="77">
        <v>12983.767825279156</v>
      </c>
      <c r="S91" s="77">
        <v>12109.442086703144</v>
      </c>
      <c r="T91" s="77">
        <v>11336.318779424913</v>
      </c>
      <c r="U91" s="77">
        <v>10652.628860962846</v>
      </c>
      <c r="V91" s="77">
        <v>10047.979413049741</v>
      </c>
      <c r="W91" s="77">
        <v>9513.1917221248295</v>
      </c>
      <c r="X91" s="77">
        <v>9040.1585482646951</v>
      </c>
      <c r="Y91" s="77">
        <v>8621.7182903437188</v>
      </c>
      <c r="Z91" s="77">
        <v>8251.5440314643656</v>
      </c>
      <c r="AA91" s="77">
        <v>7924.0456913348471</v>
      </c>
      <c r="AB91" s="77">
        <v>7634.2837254274236</v>
      </c>
      <c r="AC91" s="77">
        <v>7377.8929980438979</v>
      </c>
      <c r="AD91" s="77">
        <v>7151.0156210147088</v>
      </c>
    </row>
    <row r="92" spans="1:30" x14ac:dyDescent="0.3">
      <c r="A92" t="s">
        <v>132</v>
      </c>
      <c r="B92" t="s">
        <v>6</v>
      </c>
      <c r="C92">
        <v>0.3</v>
      </c>
      <c r="D92" t="s">
        <v>144</v>
      </c>
      <c r="E92" t="s">
        <v>145</v>
      </c>
      <c r="F92" s="77">
        <v>2490.7349764666483</v>
      </c>
      <c r="G92" s="77">
        <v>4699.8187295411471</v>
      </c>
      <c r="H92" s="77">
        <v>6659.1002565627587</v>
      </c>
      <c r="I92" s="77">
        <v>8396.8270841606263</v>
      </c>
      <c r="J92" s="77">
        <v>25000</v>
      </c>
      <c r="K92" s="77">
        <f>J92*0.9</f>
        <v>22500</v>
      </c>
      <c r="L92" s="77">
        <f t="shared" ref="L92:AD92" si="4">K92*0.9</f>
        <v>20250</v>
      </c>
      <c r="M92" s="77">
        <f t="shared" si="4"/>
        <v>18225</v>
      </c>
      <c r="N92" s="77">
        <f t="shared" si="4"/>
        <v>16402.5</v>
      </c>
      <c r="O92" s="77">
        <f t="shared" si="4"/>
        <v>14762.25</v>
      </c>
      <c r="P92" s="77">
        <f t="shared" si="4"/>
        <v>13286.025</v>
      </c>
      <c r="Q92" s="77">
        <f t="shared" si="4"/>
        <v>11957.422500000001</v>
      </c>
      <c r="R92" s="77">
        <f t="shared" si="4"/>
        <v>10761.680250000001</v>
      </c>
      <c r="S92" s="77">
        <f t="shared" si="4"/>
        <v>9685.5122250000022</v>
      </c>
      <c r="T92" s="77">
        <f t="shared" si="4"/>
        <v>8716.961002500002</v>
      </c>
      <c r="U92" s="77">
        <f t="shared" si="4"/>
        <v>7845.2649022500018</v>
      </c>
      <c r="V92" s="77">
        <f t="shared" si="4"/>
        <v>7060.7384120250017</v>
      </c>
      <c r="W92" s="77">
        <f t="shared" si="4"/>
        <v>6354.6645708225014</v>
      </c>
      <c r="X92" s="77">
        <f t="shared" si="4"/>
        <v>5719.1981137402518</v>
      </c>
      <c r="Y92" s="77">
        <f t="shared" si="4"/>
        <v>5147.2783023662269</v>
      </c>
      <c r="Z92" s="77">
        <f t="shared" si="4"/>
        <v>4632.5504721296047</v>
      </c>
      <c r="AA92" s="77">
        <f t="shared" si="4"/>
        <v>4169.2954249166442</v>
      </c>
      <c r="AB92" s="77">
        <f t="shared" si="4"/>
        <v>3752.3658824249796</v>
      </c>
      <c r="AC92" s="77">
        <f t="shared" si="4"/>
        <v>3377.1292941824818</v>
      </c>
      <c r="AD92" s="77">
        <f t="shared" si="4"/>
        <v>3039.4163647642335</v>
      </c>
    </row>
    <row r="93" spans="1:30" x14ac:dyDescent="0.3">
      <c r="A93" t="s">
        <v>132</v>
      </c>
      <c r="B93" t="s">
        <v>6</v>
      </c>
      <c r="C93">
        <v>0.3</v>
      </c>
      <c r="D93" t="s">
        <v>142</v>
      </c>
      <c r="E93" t="s">
        <v>143</v>
      </c>
      <c r="F93" s="77">
        <v>9210.5044833040374</v>
      </c>
      <c r="G93" s="77">
        <v>17138.059158982574</v>
      </c>
      <c r="H93" s="77">
        <v>23961.368701884858</v>
      </c>
      <c r="I93" s="77">
        <v>29834.245651078068</v>
      </c>
      <c r="J93" s="77">
        <v>34889.077685811513</v>
      </c>
      <c r="K93" s="77">
        <v>30029.307454291476</v>
      </c>
      <c r="L93" s="77">
        <v>25846.464452429118</v>
      </c>
      <c r="M93" s="77">
        <v>22246.258116592457</v>
      </c>
      <c r="N93" s="77">
        <v>19147.531806561812</v>
      </c>
      <c r="O93" s="77">
        <v>16480.433354760247</v>
      </c>
      <c r="P93" s="77">
        <v>14184.840443383722</v>
      </c>
      <c r="Q93" s="77">
        <v>12209.005313937123</v>
      </c>
      <c r="R93" s="77">
        <v>10508.388257921597</v>
      </c>
      <c r="S93" s="77">
        <v>9044.6535929645361</v>
      </c>
      <c r="T93" s="77">
        <v>7784.8054914661334</v>
      </c>
      <c r="U93" s="77">
        <v>6700.4441814224929</v>
      </c>
      <c r="V93" s="77">
        <v>5767.1257525412075</v>
      </c>
      <c r="W93" s="77">
        <v>4963.8111362585814</v>
      </c>
      <c r="X93" s="77">
        <v>4272.3918384452909</v>
      </c>
      <c r="Y93" s="77">
        <v>3677.2817337631786</v>
      </c>
      <c r="Z93" s="77">
        <v>3165.0657198121344</v>
      </c>
      <c r="AA93" s="77">
        <v>2724.1973109518212</v>
      </c>
      <c r="AB93" s="77">
        <v>2344.7383548919256</v>
      </c>
      <c r="AC93" s="77">
        <v>2018.1350046852483</v>
      </c>
      <c r="AD93" s="77">
        <v>1737.0248960352146</v>
      </c>
    </row>
    <row r="94" spans="1:30" x14ac:dyDescent="0.3">
      <c r="A94" t="s">
        <v>132</v>
      </c>
      <c r="B94" t="s">
        <v>7</v>
      </c>
      <c r="C94">
        <v>0.4</v>
      </c>
      <c r="D94" t="s">
        <v>148</v>
      </c>
      <c r="E94" t="s">
        <v>147</v>
      </c>
      <c r="F94" s="77">
        <v>120000</v>
      </c>
      <c r="G94" s="77">
        <v>60000</v>
      </c>
      <c r="H94" s="77">
        <v>60000</v>
      </c>
      <c r="I94" s="77">
        <v>60000</v>
      </c>
      <c r="J94" s="77">
        <v>60000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  <c r="W94" s="77">
        <v>0</v>
      </c>
      <c r="X94" s="77">
        <v>0</v>
      </c>
      <c r="Y94" s="77">
        <v>0</v>
      </c>
      <c r="Z94" s="77">
        <v>0</v>
      </c>
      <c r="AA94" s="77">
        <v>0</v>
      </c>
      <c r="AB94" s="77">
        <v>0</v>
      </c>
      <c r="AC94" s="77">
        <v>0</v>
      </c>
      <c r="AD94" s="77">
        <v>0</v>
      </c>
    </row>
    <row r="95" spans="1:30" x14ac:dyDescent="0.3">
      <c r="A95" t="s">
        <v>132</v>
      </c>
      <c r="B95" t="s">
        <v>7</v>
      </c>
      <c r="C95">
        <v>0.4</v>
      </c>
      <c r="D95" t="s">
        <v>146</v>
      </c>
      <c r="E95" t="s">
        <v>147</v>
      </c>
      <c r="F95" s="77">
        <v>4793.379651965548</v>
      </c>
      <c r="G95" s="77">
        <v>9156.1705068489937</v>
      </c>
      <c r="H95" s="77">
        <v>13138.551198248506</v>
      </c>
      <c r="I95" s="77">
        <v>16784.818937479075</v>
      </c>
      <c r="J95" s="77">
        <v>20134.083449715039</v>
      </c>
      <c r="K95" s="77">
        <v>18427.498767161571</v>
      </c>
      <c r="L95" s="77">
        <v>16919.529824306275</v>
      </c>
      <c r="M95" s="77">
        <v>15586.932205647023</v>
      </c>
      <c r="N95" s="77">
        <v>14409.19931306501</v>
      </c>
      <c r="O95" s="77">
        <v>13368.23754318311</v>
      </c>
      <c r="P95" s="77">
        <v>12448.08031714583</v>
      </c>
      <c r="Q95" s="77">
        <v>11634.6362738814</v>
      </c>
      <c r="R95" s="77">
        <v>10915.467509293931</v>
      </c>
      <c r="S95" s="77">
        <v>10279.594244875014</v>
      </c>
      <c r="T95" s="77">
        <v>9717.3227486726646</v>
      </c>
      <c r="U95" s="77">
        <v>9220.0937170638881</v>
      </c>
      <c r="V95" s="77">
        <v>8780.3486640361753</v>
      </c>
      <c r="W95" s="77">
        <v>8391.4121615453314</v>
      </c>
      <c r="X95" s="77">
        <v>8047.3880351015978</v>
      </c>
      <c r="Y95" s="77">
        <v>7743.0678475227041</v>
      </c>
      <c r="Z95" s="77">
        <v>7473.8502047013571</v>
      </c>
      <c r="AA95" s="77">
        <v>7235.6695936980695</v>
      </c>
      <c r="AB95" s="77">
        <v>7024.9336184926724</v>
      </c>
      <c r="AC95" s="77">
        <v>6838.4676349410165</v>
      </c>
      <c r="AD95" s="77">
        <v>6673.4659061925158</v>
      </c>
    </row>
    <row r="96" spans="1:30" x14ac:dyDescent="0.3">
      <c r="A96" t="s">
        <v>132</v>
      </c>
      <c r="B96" t="s">
        <v>7</v>
      </c>
      <c r="C96">
        <v>0.4</v>
      </c>
      <c r="D96" t="s">
        <v>144</v>
      </c>
      <c r="E96" t="s">
        <v>145</v>
      </c>
      <c r="F96" s="77">
        <v>1811.4436192484711</v>
      </c>
      <c r="G96" s="77">
        <v>3418.0499851208333</v>
      </c>
      <c r="H96" s="77">
        <v>4842.9820047729145</v>
      </c>
      <c r="I96" s="77">
        <v>6106.783333935</v>
      </c>
      <c r="J96" s="77">
        <v>14000</v>
      </c>
      <c r="K96" s="77">
        <f>J96*0.9</f>
        <v>12600</v>
      </c>
      <c r="L96" s="77">
        <f t="shared" ref="L96:AD96" si="5">K96*0.9</f>
        <v>11340</v>
      </c>
      <c r="M96" s="77">
        <f t="shared" si="5"/>
        <v>10206</v>
      </c>
      <c r="N96" s="77">
        <f t="shared" si="5"/>
        <v>9185.4</v>
      </c>
      <c r="O96" s="77">
        <f t="shared" si="5"/>
        <v>8266.86</v>
      </c>
      <c r="P96" s="77">
        <f t="shared" si="5"/>
        <v>7440.1740000000009</v>
      </c>
      <c r="Q96" s="77">
        <f t="shared" si="5"/>
        <v>6696.1566000000012</v>
      </c>
      <c r="R96" s="77">
        <f t="shared" si="5"/>
        <v>6026.5409400000008</v>
      </c>
      <c r="S96" s="77">
        <f t="shared" si="5"/>
        <v>5423.8868460000012</v>
      </c>
      <c r="T96" s="77">
        <f t="shared" si="5"/>
        <v>4881.4981614000017</v>
      </c>
      <c r="U96" s="77">
        <f t="shared" si="5"/>
        <v>4393.3483452600012</v>
      </c>
      <c r="V96" s="77">
        <f t="shared" si="5"/>
        <v>3954.0135107340011</v>
      </c>
      <c r="W96" s="77">
        <f t="shared" si="5"/>
        <v>3558.6121596606013</v>
      </c>
      <c r="X96" s="77">
        <f t="shared" si="5"/>
        <v>3202.7509436945411</v>
      </c>
      <c r="Y96" s="77">
        <f t="shared" si="5"/>
        <v>2882.475849325087</v>
      </c>
      <c r="Z96" s="77">
        <f t="shared" si="5"/>
        <v>2594.2282643925782</v>
      </c>
      <c r="AA96" s="77">
        <f t="shared" si="5"/>
        <v>2334.8054379533205</v>
      </c>
      <c r="AB96" s="77">
        <f t="shared" si="5"/>
        <v>2101.3248941579886</v>
      </c>
      <c r="AC96" s="77">
        <f t="shared" si="5"/>
        <v>1891.1924047421899</v>
      </c>
      <c r="AD96" s="77">
        <f t="shared" si="5"/>
        <v>1702.0731642679709</v>
      </c>
    </row>
    <row r="97" spans="1:30" x14ac:dyDescent="0.3">
      <c r="A97" t="s">
        <v>132</v>
      </c>
      <c r="B97" t="s">
        <v>7</v>
      </c>
      <c r="C97">
        <v>0.4</v>
      </c>
      <c r="D97" t="s">
        <v>142</v>
      </c>
      <c r="E97" t="s">
        <v>143</v>
      </c>
      <c r="F97" s="77">
        <f>0.8*F93</f>
        <v>7368.4035866432305</v>
      </c>
      <c r="G97" s="77">
        <f t="shared" ref="G97:AD97" si="6">0.8*G93</f>
        <v>13710.447327186061</v>
      </c>
      <c r="H97" s="77">
        <f t="shared" si="6"/>
        <v>19169.094961507886</v>
      </c>
      <c r="I97" s="77">
        <f t="shared" si="6"/>
        <v>23867.396520862458</v>
      </c>
      <c r="J97" s="77">
        <f t="shared" si="6"/>
        <v>27911.262148649213</v>
      </c>
      <c r="K97" s="77">
        <f t="shared" si="6"/>
        <v>24023.445963433183</v>
      </c>
      <c r="L97" s="77">
        <f t="shared" si="6"/>
        <v>20677.171561943294</v>
      </c>
      <c r="M97" s="77">
        <f t="shared" si="6"/>
        <v>17797.006493273966</v>
      </c>
      <c r="N97" s="77">
        <f t="shared" si="6"/>
        <v>15318.02544524945</v>
      </c>
      <c r="O97" s="77">
        <f t="shared" si="6"/>
        <v>13184.346683808199</v>
      </c>
      <c r="P97" s="77">
        <f t="shared" si="6"/>
        <v>11347.872354706979</v>
      </c>
      <c r="Q97" s="77">
        <f t="shared" si="6"/>
        <v>9767.2042511496984</v>
      </c>
      <c r="R97" s="77">
        <f t="shared" si="6"/>
        <v>8406.7106063372776</v>
      </c>
      <c r="S97" s="77">
        <f t="shared" si="6"/>
        <v>7235.7228743716296</v>
      </c>
      <c r="T97" s="77">
        <f t="shared" si="6"/>
        <v>6227.8443931729071</v>
      </c>
      <c r="U97" s="77">
        <f t="shared" si="6"/>
        <v>5360.3553451379948</v>
      </c>
      <c r="V97" s="77">
        <f t="shared" si="6"/>
        <v>4613.7006020329663</v>
      </c>
      <c r="W97" s="77">
        <f t="shared" si="6"/>
        <v>3971.0489090068654</v>
      </c>
      <c r="X97" s="77">
        <f t="shared" si="6"/>
        <v>3417.913470756233</v>
      </c>
      <c r="Y97" s="77">
        <f t="shared" si="6"/>
        <v>2941.8253870105432</v>
      </c>
      <c r="Z97" s="77">
        <f t="shared" si="6"/>
        <v>2532.0525758497079</v>
      </c>
      <c r="AA97" s="77">
        <f t="shared" si="6"/>
        <v>2179.3578487614573</v>
      </c>
      <c r="AB97" s="77">
        <f t="shared" si="6"/>
        <v>1875.7906839135405</v>
      </c>
      <c r="AC97" s="77">
        <f t="shared" si="6"/>
        <v>1614.5080037481987</v>
      </c>
      <c r="AD97" s="77">
        <f t="shared" si="6"/>
        <v>1389.6199168281719</v>
      </c>
    </row>
    <row r="98" spans="1:30" x14ac:dyDescent="0.3">
      <c r="A98" t="s">
        <v>132</v>
      </c>
      <c r="B98" t="s">
        <v>8</v>
      </c>
      <c r="C98">
        <v>0.3</v>
      </c>
      <c r="D98" t="s">
        <v>148</v>
      </c>
      <c r="E98" t="s">
        <v>147</v>
      </c>
      <c r="F98" s="77">
        <v>120000</v>
      </c>
      <c r="G98" s="77">
        <v>60000</v>
      </c>
      <c r="H98" s="77">
        <v>60000</v>
      </c>
      <c r="I98" s="77">
        <v>60000</v>
      </c>
      <c r="J98" s="77">
        <v>60000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  <c r="W98" s="77">
        <v>0</v>
      </c>
      <c r="X98" s="77">
        <v>0</v>
      </c>
      <c r="Y98" s="77">
        <v>0</v>
      </c>
      <c r="Z98" s="77">
        <v>0</v>
      </c>
      <c r="AA98" s="77">
        <v>0</v>
      </c>
      <c r="AB98" s="77">
        <v>0</v>
      </c>
      <c r="AC98" s="77">
        <v>0</v>
      </c>
      <c r="AD98" s="77">
        <v>0</v>
      </c>
    </row>
    <row r="99" spans="1:30" x14ac:dyDescent="0.3">
      <c r="A99" t="s">
        <v>132</v>
      </c>
      <c r="B99" t="s">
        <v>8</v>
      </c>
      <c r="C99">
        <v>0.3</v>
      </c>
      <c r="D99" t="s">
        <v>146</v>
      </c>
      <c r="E99" t="s">
        <v>147</v>
      </c>
      <c r="F99" s="77">
        <v>3679.3657563758834</v>
      </c>
      <c r="G99" s="77">
        <v>7057.3193547942956</v>
      </c>
      <c r="H99" s="77">
        <v>10168.985838773955</v>
      </c>
      <c r="I99" s="77">
        <v>13045.373256235351</v>
      </c>
      <c r="J99" s="77">
        <v>15713.858414800528</v>
      </c>
      <c r="K99" s="77">
        <v>14519.249137013096</v>
      </c>
      <c r="L99" s="77">
        <v>13463.670877014392</v>
      </c>
      <c r="M99" s="77">
        <v>12530.852543952917</v>
      </c>
      <c r="N99" s="77">
        <v>11706.439519145508</v>
      </c>
      <c r="O99" s="77">
        <v>10977.766280228177</v>
      </c>
      <c r="P99" s="77">
        <v>10333.656222002082</v>
      </c>
      <c r="Q99" s="77">
        <v>9764.2453917169787</v>
      </c>
      <c r="R99" s="77">
        <v>9260.8272565057505</v>
      </c>
      <c r="S99" s="77">
        <v>8815.7159714125082</v>
      </c>
      <c r="T99" s="77">
        <v>8422.1259240708641</v>
      </c>
      <c r="U99" s="77">
        <v>8074.0656019447206</v>
      </c>
      <c r="V99" s="77">
        <v>7766.2440648253232</v>
      </c>
      <c r="W99" s="77">
        <v>7493.988513081732</v>
      </c>
      <c r="X99" s="77">
        <v>7253.1716245711186</v>
      </c>
      <c r="Y99" s="77">
        <v>7040.147493265893</v>
      </c>
      <c r="Z99" s="77">
        <v>6851.69514329095</v>
      </c>
      <c r="AA99" s="77">
        <v>6684.9687155886495</v>
      </c>
      <c r="AB99" s="77">
        <v>6537.4535329448709</v>
      </c>
      <c r="AC99" s="77">
        <v>6406.9273444587116</v>
      </c>
      <c r="AD99" s="77">
        <v>6291.4261343347616</v>
      </c>
    </row>
    <row r="100" spans="1:30" x14ac:dyDescent="0.3">
      <c r="A100" t="s">
        <v>132</v>
      </c>
      <c r="B100" t="s">
        <v>8</v>
      </c>
      <c r="C100">
        <v>0.3</v>
      </c>
      <c r="D100" t="s">
        <v>144</v>
      </c>
      <c r="E100" t="s">
        <v>145</v>
      </c>
      <c r="F100" s="77">
        <v>1268.0105334739301</v>
      </c>
      <c r="G100" s="77">
        <v>2392.6349895845838</v>
      </c>
      <c r="H100" s="77">
        <v>3390.087403341041</v>
      </c>
      <c r="I100" s="77">
        <v>4274.7483337545</v>
      </c>
      <c r="J100" s="77">
        <v>10000</v>
      </c>
      <c r="K100" s="77">
        <f>0.9*J100</f>
        <v>9000</v>
      </c>
      <c r="L100" s="77">
        <f t="shared" ref="L100:AD100" si="7">0.9*K100</f>
        <v>8100</v>
      </c>
      <c r="M100" s="77">
        <f t="shared" si="7"/>
        <v>7290</v>
      </c>
      <c r="N100" s="77">
        <f t="shared" si="7"/>
        <v>6561</v>
      </c>
      <c r="O100" s="77">
        <f t="shared" si="7"/>
        <v>5904.9000000000005</v>
      </c>
      <c r="P100" s="77">
        <f t="shared" si="7"/>
        <v>5314.4100000000008</v>
      </c>
      <c r="Q100" s="77">
        <f t="shared" si="7"/>
        <v>4782.969000000001</v>
      </c>
      <c r="R100" s="77">
        <f t="shared" si="7"/>
        <v>4304.6721000000007</v>
      </c>
      <c r="S100" s="77">
        <f t="shared" si="7"/>
        <v>3874.2048900000009</v>
      </c>
      <c r="T100" s="77">
        <f t="shared" si="7"/>
        <v>3486.7844010000008</v>
      </c>
      <c r="U100" s="77">
        <f t="shared" si="7"/>
        <v>3138.1059609000008</v>
      </c>
      <c r="V100" s="77">
        <f t="shared" si="7"/>
        <v>2824.2953648100006</v>
      </c>
      <c r="W100" s="77">
        <f t="shared" si="7"/>
        <v>2541.8658283290006</v>
      </c>
      <c r="X100" s="77">
        <f t="shared" si="7"/>
        <v>2287.6792454961005</v>
      </c>
      <c r="Y100" s="77">
        <f t="shared" si="7"/>
        <v>2058.9113209464904</v>
      </c>
      <c r="Z100" s="77">
        <f t="shared" si="7"/>
        <v>1853.0201888518413</v>
      </c>
      <c r="AA100" s="77">
        <f t="shared" si="7"/>
        <v>1667.7181699666573</v>
      </c>
      <c r="AB100" s="77">
        <f t="shared" si="7"/>
        <v>1500.9463529699917</v>
      </c>
      <c r="AC100" s="77">
        <f t="shared" si="7"/>
        <v>1350.8517176729927</v>
      </c>
      <c r="AD100" s="77">
        <f t="shared" si="7"/>
        <v>1215.7665459056934</v>
      </c>
    </row>
    <row r="101" spans="1:30" x14ac:dyDescent="0.3">
      <c r="A101" t="s">
        <v>132</v>
      </c>
      <c r="B101" t="s">
        <v>8</v>
      </c>
      <c r="C101">
        <v>0.3</v>
      </c>
      <c r="D101" t="s">
        <v>142</v>
      </c>
      <c r="E101" t="s">
        <v>143</v>
      </c>
      <c r="F101" s="77">
        <f>0.6*F93</f>
        <v>5526.3026899824226</v>
      </c>
      <c r="G101" s="77">
        <f t="shared" ref="G101:AD101" si="8">0.6*G93</f>
        <v>10282.835495389545</v>
      </c>
      <c r="H101" s="77">
        <f t="shared" si="8"/>
        <v>14376.821221130915</v>
      </c>
      <c r="I101" s="77">
        <f t="shared" si="8"/>
        <v>17900.54739064684</v>
      </c>
      <c r="J101" s="77">
        <f t="shared" si="8"/>
        <v>20933.446611486906</v>
      </c>
      <c r="K101" s="77">
        <f t="shared" si="8"/>
        <v>18017.584472574887</v>
      </c>
      <c r="L101" s="77">
        <f t="shared" si="8"/>
        <v>15507.878671457471</v>
      </c>
      <c r="M101" s="77">
        <f t="shared" si="8"/>
        <v>13347.754869955474</v>
      </c>
      <c r="N101" s="77">
        <f t="shared" si="8"/>
        <v>11488.519083937086</v>
      </c>
      <c r="O101" s="77">
        <f t="shared" si="8"/>
        <v>9888.260012856148</v>
      </c>
      <c r="P101" s="77">
        <f t="shared" si="8"/>
        <v>8510.904266030233</v>
      </c>
      <c r="Q101" s="77">
        <f t="shared" si="8"/>
        <v>7325.4031883622738</v>
      </c>
      <c r="R101" s="77">
        <f t="shared" si="8"/>
        <v>6305.0329547529582</v>
      </c>
      <c r="S101" s="77">
        <f t="shared" si="8"/>
        <v>5426.7921557787213</v>
      </c>
      <c r="T101" s="77">
        <f t="shared" si="8"/>
        <v>4670.8832948796799</v>
      </c>
      <c r="U101" s="77">
        <f t="shared" si="8"/>
        <v>4020.2665088534955</v>
      </c>
      <c r="V101" s="77">
        <f t="shared" si="8"/>
        <v>3460.2754515247243</v>
      </c>
      <c r="W101" s="77">
        <f t="shared" si="8"/>
        <v>2978.2866817551489</v>
      </c>
      <c r="X101" s="77">
        <f t="shared" si="8"/>
        <v>2563.4351030671746</v>
      </c>
      <c r="Y101" s="77">
        <f t="shared" si="8"/>
        <v>2206.3690402579073</v>
      </c>
      <c r="Z101" s="77">
        <f t="shared" si="8"/>
        <v>1899.0394318872804</v>
      </c>
      <c r="AA101" s="77">
        <f t="shared" si="8"/>
        <v>1634.5183865710926</v>
      </c>
      <c r="AB101" s="77">
        <f t="shared" si="8"/>
        <v>1406.8430129351552</v>
      </c>
      <c r="AC101" s="77">
        <f t="shared" si="8"/>
        <v>1210.8810028111488</v>
      </c>
      <c r="AD101" s="77">
        <f t="shared" si="8"/>
        <v>1042.2149376211287</v>
      </c>
    </row>
    <row r="102" spans="1:30" x14ac:dyDescent="0.3">
      <c r="A102" t="s">
        <v>134</v>
      </c>
      <c r="B102" t="s">
        <v>6</v>
      </c>
      <c r="C102">
        <v>0.3</v>
      </c>
      <c r="D102" t="s">
        <v>148</v>
      </c>
      <c r="E102" t="s">
        <v>147</v>
      </c>
      <c r="F102" s="77">
        <v>120000</v>
      </c>
      <c r="G102" s="77">
        <v>60000</v>
      </c>
      <c r="H102" s="77">
        <v>60000</v>
      </c>
      <c r="I102" s="77">
        <v>60000</v>
      </c>
      <c r="J102" s="77">
        <v>60000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  <c r="W102" s="77">
        <v>0</v>
      </c>
      <c r="X102" s="77">
        <v>0</v>
      </c>
      <c r="Y102" s="77">
        <v>0</v>
      </c>
      <c r="Z102" s="77">
        <v>0</v>
      </c>
      <c r="AA102" s="77">
        <v>0</v>
      </c>
      <c r="AB102" s="77">
        <v>0</v>
      </c>
      <c r="AC102" s="77">
        <v>0</v>
      </c>
      <c r="AD102" s="77">
        <v>0</v>
      </c>
    </row>
    <row r="103" spans="1:30" x14ac:dyDescent="0.3">
      <c r="A103" t="s">
        <v>134</v>
      </c>
      <c r="B103" t="s">
        <v>6</v>
      </c>
      <c r="C103">
        <v>0.3</v>
      </c>
      <c r="D103" t="s">
        <v>146</v>
      </c>
      <c r="E103" t="s">
        <v>147</v>
      </c>
      <c r="F103" s="77">
        <v>6185.897021452628</v>
      </c>
      <c r="G103" s="77">
        <v>11779.734446917366</v>
      </c>
      <c r="H103" s="77">
        <v>16850.507897591699</v>
      </c>
      <c r="I103" s="77">
        <v>21459.126039033727</v>
      </c>
      <c r="J103" s="77">
        <v>25659.364743358175</v>
      </c>
      <c r="K103" s="77">
        <v>23312.810804847159</v>
      </c>
      <c r="L103" s="77">
        <v>21239.353508421129</v>
      </c>
      <c r="M103" s="77">
        <v>19407.031782764654</v>
      </c>
      <c r="N103" s="77">
        <v>17787.649055464386</v>
      </c>
      <c r="O103" s="77">
        <v>16356.326621876775</v>
      </c>
      <c r="P103" s="77">
        <v>15091.110436075518</v>
      </c>
      <c r="Q103" s="77">
        <v>13972.624876586924</v>
      </c>
      <c r="R103" s="77">
        <v>12983.767825279156</v>
      </c>
      <c r="S103" s="77">
        <v>12109.442086703144</v>
      </c>
      <c r="T103" s="77">
        <v>11336.318779424913</v>
      </c>
      <c r="U103" s="77">
        <v>10652.628860962846</v>
      </c>
      <c r="V103" s="77">
        <v>10047.979413049741</v>
      </c>
      <c r="W103" s="77">
        <v>9513.1917221248295</v>
      </c>
      <c r="X103" s="77">
        <v>9040.1585482646951</v>
      </c>
      <c r="Y103" s="77">
        <v>8621.7182903437188</v>
      </c>
      <c r="Z103" s="77">
        <v>8251.5440314643656</v>
      </c>
      <c r="AA103" s="77">
        <v>7924.0456913348471</v>
      </c>
      <c r="AB103" s="77">
        <v>7634.2837254274236</v>
      </c>
      <c r="AC103" s="77">
        <v>7377.8929980438979</v>
      </c>
      <c r="AD103" s="77">
        <v>7151.0156210147088</v>
      </c>
    </row>
    <row r="104" spans="1:30" x14ac:dyDescent="0.3">
      <c r="A104" t="s">
        <v>134</v>
      </c>
      <c r="B104" t="s">
        <v>6</v>
      </c>
      <c r="C104">
        <v>0.3</v>
      </c>
      <c r="D104" t="s">
        <v>144</v>
      </c>
      <c r="E104" t="s">
        <v>145</v>
      </c>
      <c r="F104" s="77">
        <v>2490.7349764666483</v>
      </c>
      <c r="G104" s="77">
        <v>4699.8187295411471</v>
      </c>
      <c r="H104" s="77">
        <v>6659.1002565627587</v>
      </c>
      <c r="I104" s="77">
        <v>8396.8270841606263</v>
      </c>
      <c r="J104" s="77">
        <v>25000</v>
      </c>
      <c r="K104" s="77">
        <f>J104*0.9</f>
        <v>22500</v>
      </c>
      <c r="L104" s="77">
        <f t="shared" ref="L104:AD104" si="9">K104*0.9</f>
        <v>20250</v>
      </c>
      <c r="M104" s="77">
        <f t="shared" si="9"/>
        <v>18225</v>
      </c>
      <c r="N104" s="77">
        <f t="shared" si="9"/>
        <v>16402.5</v>
      </c>
      <c r="O104" s="77">
        <f t="shared" si="9"/>
        <v>14762.25</v>
      </c>
      <c r="P104" s="77">
        <f t="shared" si="9"/>
        <v>13286.025</v>
      </c>
      <c r="Q104" s="77">
        <f t="shared" si="9"/>
        <v>11957.422500000001</v>
      </c>
      <c r="R104" s="77">
        <f t="shared" si="9"/>
        <v>10761.680250000001</v>
      </c>
      <c r="S104" s="77">
        <f t="shared" si="9"/>
        <v>9685.5122250000022</v>
      </c>
      <c r="T104" s="77">
        <f t="shared" si="9"/>
        <v>8716.961002500002</v>
      </c>
      <c r="U104" s="77">
        <f t="shared" si="9"/>
        <v>7845.2649022500018</v>
      </c>
      <c r="V104" s="77">
        <f t="shared" si="9"/>
        <v>7060.7384120250017</v>
      </c>
      <c r="W104" s="77">
        <f t="shared" si="9"/>
        <v>6354.6645708225014</v>
      </c>
      <c r="X104" s="77">
        <f t="shared" si="9"/>
        <v>5719.1981137402518</v>
      </c>
      <c r="Y104" s="77">
        <f t="shared" si="9"/>
        <v>5147.2783023662269</v>
      </c>
      <c r="Z104" s="77">
        <f t="shared" si="9"/>
        <v>4632.5504721296047</v>
      </c>
      <c r="AA104" s="77">
        <f t="shared" si="9"/>
        <v>4169.2954249166442</v>
      </c>
      <c r="AB104" s="77">
        <f t="shared" si="9"/>
        <v>3752.3658824249796</v>
      </c>
      <c r="AC104" s="77">
        <f t="shared" si="9"/>
        <v>3377.1292941824818</v>
      </c>
      <c r="AD104" s="77">
        <f t="shared" si="9"/>
        <v>3039.4163647642335</v>
      </c>
    </row>
    <row r="105" spans="1:30" x14ac:dyDescent="0.3">
      <c r="A105" t="s">
        <v>134</v>
      </c>
      <c r="B105" t="s">
        <v>6</v>
      </c>
      <c r="C105">
        <v>0.3</v>
      </c>
      <c r="D105" t="s">
        <v>142</v>
      </c>
      <c r="E105" t="s">
        <v>143</v>
      </c>
      <c r="F105" s="77">
        <v>9210.5044833040374</v>
      </c>
      <c r="G105" s="77">
        <v>17138.059158982574</v>
      </c>
      <c r="H105" s="77">
        <v>23961.368701884858</v>
      </c>
      <c r="I105" s="77">
        <v>29834.245651078068</v>
      </c>
      <c r="J105" s="77">
        <v>34889.077685811513</v>
      </c>
      <c r="K105" s="77">
        <v>30029.307454291476</v>
      </c>
      <c r="L105" s="77">
        <v>25846.464452429118</v>
      </c>
      <c r="M105" s="77">
        <v>22246.258116592457</v>
      </c>
      <c r="N105" s="77">
        <v>19147.531806561812</v>
      </c>
      <c r="O105" s="77">
        <v>16480.433354760247</v>
      </c>
      <c r="P105" s="77">
        <v>14184.840443383722</v>
      </c>
      <c r="Q105" s="77">
        <v>12209.005313937123</v>
      </c>
      <c r="R105" s="77">
        <v>10508.388257921597</v>
      </c>
      <c r="S105" s="77">
        <v>9044.6535929645361</v>
      </c>
      <c r="T105" s="77">
        <v>7784.8054914661334</v>
      </c>
      <c r="U105" s="77">
        <v>6700.4441814224929</v>
      </c>
      <c r="V105" s="77">
        <v>5767.1257525412075</v>
      </c>
      <c r="W105" s="77">
        <v>4963.8111362585814</v>
      </c>
      <c r="X105" s="77">
        <v>4272.3918384452909</v>
      </c>
      <c r="Y105" s="77">
        <v>3677.2817337631786</v>
      </c>
      <c r="Z105" s="77">
        <v>3165.0657198121344</v>
      </c>
      <c r="AA105" s="77">
        <v>2724.1973109518212</v>
      </c>
      <c r="AB105" s="77">
        <v>2344.7383548919256</v>
      </c>
      <c r="AC105" s="77">
        <v>2018.1350046852483</v>
      </c>
      <c r="AD105" s="77">
        <v>1737.0248960352146</v>
      </c>
    </row>
    <row r="106" spans="1:30" x14ac:dyDescent="0.3">
      <c r="A106" t="s">
        <v>134</v>
      </c>
      <c r="B106" t="s">
        <v>7</v>
      </c>
      <c r="C106">
        <v>0.4</v>
      </c>
      <c r="D106" t="s">
        <v>148</v>
      </c>
      <c r="E106" t="s">
        <v>147</v>
      </c>
      <c r="F106" s="77">
        <v>120000</v>
      </c>
      <c r="G106" s="77">
        <v>60000</v>
      </c>
      <c r="H106" s="77">
        <v>60000</v>
      </c>
      <c r="I106" s="77">
        <v>60000</v>
      </c>
      <c r="J106" s="77">
        <v>60000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  <c r="W106" s="77">
        <v>0</v>
      </c>
      <c r="X106" s="77">
        <v>0</v>
      </c>
      <c r="Y106" s="77">
        <v>0</v>
      </c>
      <c r="Z106" s="77">
        <v>0</v>
      </c>
      <c r="AA106" s="77">
        <v>0</v>
      </c>
      <c r="AB106" s="77">
        <v>0</v>
      </c>
      <c r="AC106" s="77">
        <v>0</v>
      </c>
      <c r="AD106" s="77">
        <v>0</v>
      </c>
    </row>
    <row r="107" spans="1:30" x14ac:dyDescent="0.3">
      <c r="A107" t="s">
        <v>134</v>
      </c>
      <c r="B107" t="s">
        <v>7</v>
      </c>
      <c r="C107">
        <v>0.4</v>
      </c>
      <c r="D107" t="s">
        <v>146</v>
      </c>
      <c r="E107" t="s">
        <v>147</v>
      </c>
      <c r="F107" s="77">
        <v>4793.379651965548</v>
      </c>
      <c r="G107" s="77">
        <v>9156.1705068489937</v>
      </c>
      <c r="H107" s="77">
        <v>13138.551198248506</v>
      </c>
      <c r="I107" s="77">
        <v>16784.818937479075</v>
      </c>
      <c r="J107" s="77">
        <v>20134.083449715039</v>
      </c>
      <c r="K107" s="77">
        <v>18427.498767161571</v>
      </c>
      <c r="L107" s="77">
        <v>16919.529824306275</v>
      </c>
      <c r="M107" s="77">
        <v>15586.932205647023</v>
      </c>
      <c r="N107" s="77">
        <v>14409.19931306501</v>
      </c>
      <c r="O107" s="77">
        <v>13368.23754318311</v>
      </c>
      <c r="P107" s="77">
        <v>12448.08031714583</v>
      </c>
      <c r="Q107" s="77">
        <v>11634.6362738814</v>
      </c>
      <c r="R107" s="77">
        <v>10915.467509293931</v>
      </c>
      <c r="S107" s="77">
        <v>10279.594244875014</v>
      </c>
      <c r="T107" s="77">
        <v>9717.3227486726646</v>
      </c>
      <c r="U107" s="77">
        <v>9220.0937170638881</v>
      </c>
      <c r="V107" s="77">
        <v>8780.3486640361753</v>
      </c>
      <c r="W107" s="77">
        <v>8391.4121615453314</v>
      </c>
      <c r="X107" s="77">
        <v>8047.3880351015978</v>
      </c>
      <c r="Y107" s="77">
        <v>7743.0678475227041</v>
      </c>
      <c r="Z107" s="77">
        <v>7473.8502047013571</v>
      </c>
      <c r="AA107" s="77">
        <v>7235.6695936980695</v>
      </c>
      <c r="AB107" s="77">
        <v>7024.9336184926724</v>
      </c>
      <c r="AC107" s="77">
        <v>6838.4676349410165</v>
      </c>
      <c r="AD107" s="77">
        <v>6673.4659061925158</v>
      </c>
    </row>
    <row r="108" spans="1:30" x14ac:dyDescent="0.3">
      <c r="A108" t="s">
        <v>134</v>
      </c>
      <c r="B108" t="s">
        <v>7</v>
      </c>
      <c r="C108">
        <v>0.4</v>
      </c>
      <c r="D108" t="s">
        <v>144</v>
      </c>
      <c r="E108" t="s">
        <v>145</v>
      </c>
      <c r="F108" s="77">
        <v>1811.4436192484711</v>
      </c>
      <c r="G108" s="77">
        <v>3418.0499851208333</v>
      </c>
      <c r="H108" s="77">
        <v>4842.9820047729145</v>
      </c>
      <c r="I108" s="77">
        <v>6106.783333935</v>
      </c>
      <c r="J108" s="77">
        <v>14000</v>
      </c>
      <c r="K108" s="77">
        <f>J108*0.9</f>
        <v>12600</v>
      </c>
      <c r="L108" s="77">
        <f t="shared" ref="L108:AD108" si="10">K108*0.9</f>
        <v>11340</v>
      </c>
      <c r="M108" s="77">
        <f t="shared" si="10"/>
        <v>10206</v>
      </c>
      <c r="N108" s="77">
        <f t="shared" si="10"/>
        <v>9185.4</v>
      </c>
      <c r="O108" s="77">
        <f t="shared" si="10"/>
        <v>8266.86</v>
      </c>
      <c r="P108" s="77">
        <f t="shared" si="10"/>
        <v>7440.1740000000009</v>
      </c>
      <c r="Q108" s="77">
        <f t="shared" si="10"/>
        <v>6696.1566000000012</v>
      </c>
      <c r="R108" s="77">
        <f t="shared" si="10"/>
        <v>6026.5409400000008</v>
      </c>
      <c r="S108" s="77">
        <f t="shared" si="10"/>
        <v>5423.8868460000012</v>
      </c>
      <c r="T108" s="77">
        <f t="shared" si="10"/>
        <v>4881.4981614000017</v>
      </c>
      <c r="U108" s="77">
        <f t="shared" si="10"/>
        <v>4393.3483452600012</v>
      </c>
      <c r="V108" s="77">
        <f t="shared" si="10"/>
        <v>3954.0135107340011</v>
      </c>
      <c r="W108" s="77">
        <f t="shared" si="10"/>
        <v>3558.6121596606013</v>
      </c>
      <c r="X108" s="77">
        <f t="shared" si="10"/>
        <v>3202.7509436945411</v>
      </c>
      <c r="Y108" s="77">
        <f t="shared" si="10"/>
        <v>2882.475849325087</v>
      </c>
      <c r="Z108" s="77">
        <f t="shared" si="10"/>
        <v>2594.2282643925782</v>
      </c>
      <c r="AA108" s="77">
        <f t="shared" si="10"/>
        <v>2334.8054379533205</v>
      </c>
      <c r="AB108" s="77">
        <f t="shared" si="10"/>
        <v>2101.3248941579886</v>
      </c>
      <c r="AC108" s="77">
        <f t="shared" si="10"/>
        <v>1891.1924047421899</v>
      </c>
      <c r="AD108" s="77">
        <f t="shared" si="10"/>
        <v>1702.0731642679709</v>
      </c>
    </row>
    <row r="109" spans="1:30" x14ac:dyDescent="0.3">
      <c r="A109" t="s">
        <v>134</v>
      </c>
      <c r="B109" t="s">
        <v>7</v>
      </c>
      <c r="C109">
        <v>0.4</v>
      </c>
      <c r="D109" t="s">
        <v>142</v>
      </c>
      <c r="E109" t="s">
        <v>143</v>
      </c>
      <c r="F109" s="77">
        <f>0.8*F105</f>
        <v>7368.4035866432305</v>
      </c>
      <c r="G109" s="77">
        <f t="shared" ref="G109:AD109" si="11">0.8*G105</f>
        <v>13710.447327186061</v>
      </c>
      <c r="H109" s="77">
        <f t="shared" si="11"/>
        <v>19169.094961507886</v>
      </c>
      <c r="I109" s="77">
        <f t="shared" si="11"/>
        <v>23867.396520862458</v>
      </c>
      <c r="J109" s="77">
        <f t="shared" si="11"/>
        <v>27911.262148649213</v>
      </c>
      <c r="K109" s="77">
        <f t="shared" si="11"/>
        <v>24023.445963433183</v>
      </c>
      <c r="L109" s="77">
        <f t="shared" si="11"/>
        <v>20677.171561943294</v>
      </c>
      <c r="M109" s="77">
        <f t="shared" si="11"/>
        <v>17797.006493273966</v>
      </c>
      <c r="N109" s="77">
        <f t="shared" si="11"/>
        <v>15318.02544524945</v>
      </c>
      <c r="O109" s="77">
        <f t="shared" si="11"/>
        <v>13184.346683808199</v>
      </c>
      <c r="P109" s="77">
        <f t="shared" si="11"/>
        <v>11347.872354706979</v>
      </c>
      <c r="Q109" s="77">
        <f t="shared" si="11"/>
        <v>9767.2042511496984</v>
      </c>
      <c r="R109" s="77">
        <f t="shared" si="11"/>
        <v>8406.7106063372776</v>
      </c>
      <c r="S109" s="77">
        <f t="shared" si="11"/>
        <v>7235.7228743716296</v>
      </c>
      <c r="T109" s="77">
        <f t="shared" si="11"/>
        <v>6227.8443931729071</v>
      </c>
      <c r="U109" s="77">
        <f t="shared" si="11"/>
        <v>5360.3553451379948</v>
      </c>
      <c r="V109" s="77">
        <f t="shared" si="11"/>
        <v>4613.7006020329663</v>
      </c>
      <c r="W109" s="77">
        <f t="shared" si="11"/>
        <v>3971.0489090068654</v>
      </c>
      <c r="X109" s="77">
        <f t="shared" si="11"/>
        <v>3417.913470756233</v>
      </c>
      <c r="Y109" s="77">
        <f t="shared" si="11"/>
        <v>2941.8253870105432</v>
      </c>
      <c r="Z109" s="77">
        <f t="shared" si="11"/>
        <v>2532.0525758497079</v>
      </c>
      <c r="AA109" s="77">
        <f t="shared" si="11"/>
        <v>2179.3578487614573</v>
      </c>
      <c r="AB109" s="77">
        <f t="shared" si="11"/>
        <v>1875.7906839135405</v>
      </c>
      <c r="AC109" s="77">
        <f t="shared" si="11"/>
        <v>1614.5080037481987</v>
      </c>
      <c r="AD109" s="77">
        <f t="shared" si="11"/>
        <v>1389.6199168281719</v>
      </c>
    </row>
    <row r="110" spans="1:30" x14ac:dyDescent="0.3">
      <c r="A110" t="s">
        <v>134</v>
      </c>
      <c r="B110" t="s">
        <v>8</v>
      </c>
      <c r="C110">
        <v>0.3</v>
      </c>
      <c r="D110" t="s">
        <v>148</v>
      </c>
      <c r="E110" t="s">
        <v>147</v>
      </c>
      <c r="F110" s="77">
        <v>120000</v>
      </c>
      <c r="G110" s="77">
        <v>60000</v>
      </c>
      <c r="H110" s="77">
        <v>60000</v>
      </c>
      <c r="I110" s="77">
        <v>60000</v>
      </c>
      <c r="J110" s="77">
        <v>60000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  <c r="W110" s="77">
        <v>0</v>
      </c>
      <c r="X110" s="77">
        <v>0</v>
      </c>
      <c r="Y110" s="77">
        <v>0</v>
      </c>
      <c r="Z110" s="77">
        <v>0</v>
      </c>
      <c r="AA110" s="77">
        <v>0</v>
      </c>
      <c r="AB110" s="77">
        <v>0</v>
      </c>
      <c r="AC110" s="77">
        <v>0</v>
      </c>
      <c r="AD110" s="77">
        <v>0</v>
      </c>
    </row>
    <row r="111" spans="1:30" x14ac:dyDescent="0.3">
      <c r="A111" t="s">
        <v>134</v>
      </c>
      <c r="B111" t="s">
        <v>8</v>
      </c>
      <c r="C111">
        <v>0.3</v>
      </c>
      <c r="D111" t="s">
        <v>146</v>
      </c>
      <c r="E111" t="s">
        <v>147</v>
      </c>
      <c r="F111" s="77">
        <v>3679.3657563758834</v>
      </c>
      <c r="G111" s="77">
        <v>7057.3193547942956</v>
      </c>
      <c r="H111" s="77">
        <v>10168.985838773955</v>
      </c>
      <c r="I111" s="77">
        <v>13045.373256235351</v>
      </c>
      <c r="J111" s="77">
        <v>15713.858414800528</v>
      </c>
      <c r="K111" s="77">
        <v>14519.249137013096</v>
      </c>
      <c r="L111" s="77">
        <v>13463.670877014392</v>
      </c>
      <c r="M111" s="77">
        <v>12530.852543952917</v>
      </c>
      <c r="N111" s="77">
        <v>11706.439519145508</v>
      </c>
      <c r="O111" s="77">
        <v>10977.766280228177</v>
      </c>
      <c r="P111" s="77">
        <v>10333.656222002082</v>
      </c>
      <c r="Q111" s="77">
        <v>9764.2453917169787</v>
      </c>
      <c r="R111" s="77">
        <v>9260.8272565057505</v>
      </c>
      <c r="S111" s="77">
        <v>8815.7159714125082</v>
      </c>
      <c r="T111" s="77">
        <v>8422.1259240708641</v>
      </c>
      <c r="U111" s="77">
        <v>8074.0656019447206</v>
      </c>
      <c r="V111" s="77">
        <v>7766.2440648253232</v>
      </c>
      <c r="W111" s="77">
        <v>7493.988513081732</v>
      </c>
      <c r="X111" s="77">
        <v>7253.1716245711186</v>
      </c>
      <c r="Y111" s="77">
        <v>7040.147493265893</v>
      </c>
      <c r="Z111" s="77">
        <v>6851.69514329095</v>
      </c>
      <c r="AA111" s="77">
        <v>6684.9687155886495</v>
      </c>
      <c r="AB111" s="77">
        <v>6537.4535329448709</v>
      </c>
      <c r="AC111" s="77">
        <v>6406.9273444587116</v>
      </c>
      <c r="AD111" s="77">
        <v>6291.4261343347616</v>
      </c>
    </row>
    <row r="112" spans="1:30" x14ac:dyDescent="0.3">
      <c r="A112" t="s">
        <v>134</v>
      </c>
      <c r="B112" t="s">
        <v>8</v>
      </c>
      <c r="C112">
        <v>0.3</v>
      </c>
      <c r="D112" t="s">
        <v>144</v>
      </c>
      <c r="E112" t="s">
        <v>145</v>
      </c>
      <c r="F112" s="77">
        <v>1268.0105334739301</v>
      </c>
      <c r="G112" s="77">
        <v>2392.6349895845838</v>
      </c>
      <c r="H112" s="77">
        <v>3390.087403341041</v>
      </c>
      <c r="I112" s="77">
        <v>4274.7483337545</v>
      </c>
      <c r="J112" s="77">
        <v>10000</v>
      </c>
      <c r="K112" s="77">
        <f>0.9*J112</f>
        <v>9000</v>
      </c>
      <c r="L112" s="77">
        <f t="shared" ref="L112:AD112" si="12">0.9*K112</f>
        <v>8100</v>
      </c>
      <c r="M112" s="77">
        <f t="shared" si="12"/>
        <v>7290</v>
      </c>
      <c r="N112" s="77">
        <f t="shared" si="12"/>
        <v>6561</v>
      </c>
      <c r="O112" s="77">
        <f t="shared" si="12"/>
        <v>5904.9000000000005</v>
      </c>
      <c r="P112" s="77">
        <f t="shared" si="12"/>
        <v>5314.4100000000008</v>
      </c>
      <c r="Q112" s="77">
        <f t="shared" si="12"/>
        <v>4782.969000000001</v>
      </c>
      <c r="R112" s="77">
        <f t="shared" si="12"/>
        <v>4304.6721000000007</v>
      </c>
      <c r="S112" s="77">
        <f t="shared" si="12"/>
        <v>3874.2048900000009</v>
      </c>
      <c r="T112" s="77">
        <f t="shared" si="12"/>
        <v>3486.7844010000008</v>
      </c>
      <c r="U112" s="77">
        <f t="shared" si="12"/>
        <v>3138.1059609000008</v>
      </c>
      <c r="V112" s="77">
        <f t="shared" si="12"/>
        <v>2824.2953648100006</v>
      </c>
      <c r="W112" s="77">
        <f t="shared" si="12"/>
        <v>2541.8658283290006</v>
      </c>
      <c r="X112" s="77">
        <f t="shared" si="12"/>
        <v>2287.6792454961005</v>
      </c>
      <c r="Y112" s="77">
        <f t="shared" si="12"/>
        <v>2058.9113209464904</v>
      </c>
      <c r="Z112" s="77">
        <f t="shared" si="12"/>
        <v>1853.0201888518413</v>
      </c>
      <c r="AA112" s="77">
        <f t="shared" si="12"/>
        <v>1667.7181699666573</v>
      </c>
      <c r="AB112" s="77">
        <f t="shared" si="12"/>
        <v>1500.9463529699917</v>
      </c>
      <c r="AC112" s="77">
        <f t="shared" si="12"/>
        <v>1350.8517176729927</v>
      </c>
      <c r="AD112" s="77">
        <f t="shared" si="12"/>
        <v>1215.7665459056934</v>
      </c>
    </row>
    <row r="113" spans="1:30" x14ac:dyDescent="0.3">
      <c r="A113" t="s">
        <v>134</v>
      </c>
      <c r="B113" t="s">
        <v>8</v>
      </c>
      <c r="C113">
        <v>0.3</v>
      </c>
      <c r="D113" t="s">
        <v>142</v>
      </c>
      <c r="E113" t="s">
        <v>143</v>
      </c>
      <c r="F113" s="77">
        <f>0.6*F105</f>
        <v>5526.3026899824226</v>
      </c>
      <c r="G113" s="77">
        <f t="shared" ref="G113:AD113" si="13">0.6*G105</f>
        <v>10282.835495389545</v>
      </c>
      <c r="H113" s="77">
        <f t="shared" si="13"/>
        <v>14376.821221130915</v>
      </c>
      <c r="I113" s="77">
        <f t="shared" si="13"/>
        <v>17900.54739064684</v>
      </c>
      <c r="J113" s="77">
        <f t="shared" si="13"/>
        <v>20933.446611486906</v>
      </c>
      <c r="K113" s="77">
        <f t="shared" si="13"/>
        <v>18017.584472574887</v>
      </c>
      <c r="L113" s="77">
        <f t="shared" si="13"/>
        <v>15507.878671457471</v>
      </c>
      <c r="M113" s="77">
        <f t="shared" si="13"/>
        <v>13347.754869955474</v>
      </c>
      <c r="N113" s="77">
        <f t="shared" si="13"/>
        <v>11488.519083937086</v>
      </c>
      <c r="O113" s="77">
        <f t="shared" si="13"/>
        <v>9888.260012856148</v>
      </c>
      <c r="P113" s="77">
        <f t="shared" si="13"/>
        <v>8510.904266030233</v>
      </c>
      <c r="Q113" s="77">
        <f t="shared" si="13"/>
        <v>7325.4031883622738</v>
      </c>
      <c r="R113" s="77">
        <f t="shared" si="13"/>
        <v>6305.0329547529582</v>
      </c>
      <c r="S113" s="77">
        <f t="shared" si="13"/>
        <v>5426.7921557787213</v>
      </c>
      <c r="T113" s="77">
        <f t="shared" si="13"/>
        <v>4670.8832948796799</v>
      </c>
      <c r="U113" s="77">
        <f t="shared" si="13"/>
        <v>4020.2665088534955</v>
      </c>
      <c r="V113" s="77">
        <f t="shared" si="13"/>
        <v>3460.2754515247243</v>
      </c>
      <c r="W113" s="77">
        <f t="shared" si="13"/>
        <v>2978.2866817551489</v>
      </c>
      <c r="X113" s="77">
        <f t="shared" si="13"/>
        <v>2563.4351030671746</v>
      </c>
      <c r="Y113" s="77">
        <f t="shared" si="13"/>
        <v>2206.3690402579073</v>
      </c>
      <c r="Z113" s="77">
        <f t="shared" si="13"/>
        <v>1899.0394318872804</v>
      </c>
      <c r="AA113" s="77">
        <f t="shared" si="13"/>
        <v>1634.5183865710926</v>
      </c>
      <c r="AB113" s="77">
        <f t="shared" si="13"/>
        <v>1406.8430129351552</v>
      </c>
      <c r="AC113" s="77">
        <f t="shared" si="13"/>
        <v>1210.8810028111488</v>
      </c>
      <c r="AD113" s="77">
        <f t="shared" si="13"/>
        <v>1042.2149376211287</v>
      </c>
    </row>
    <row r="114" spans="1:30" x14ac:dyDescent="0.3">
      <c r="A114" t="s">
        <v>136</v>
      </c>
      <c r="B114" t="s">
        <v>6</v>
      </c>
      <c r="C114">
        <v>0.3</v>
      </c>
      <c r="D114" t="s">
        <v>148</v>
      </c>
      <c r="E114" t="s">
        <v>147</v>
      </c>
      <c r="F114" s="77">
        <v>120000</v>
      </c>
      <c r="G114" s="77">
        <v>60000</v>
      </c>
      <c r="H114" s="77">
        <v>60000</v>
      </c>
      <c r="I114" s="77">
        <v>60000</v>
      </c>
      <c r="J114" s="77">
        <v>60000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  <c r="W114" s="77">
        <v>0</v>
      </c>
      <c r="X114" s="77">
        <v>0</v>
      </c>
      <c r="Y114" s="77">
        <v>0</v>
      </c>
      <c r="Z114" s="77">
        <v>0</v>
      </c>
      <c r="AA114" s="77">
        <v>0</v>
      </c>
      <c r="AB114" s="77">
        <v>0</v>
      </c>
      <c r="AC114" s="77">
        <v>0</v>
      </c>
      <c r="AD114" s="77">
        <v>0</v>
      </c>
    </row>
    <row r="115" spans="1:30" x14ac:dyDescent="0.3">
      <c r="A115" t="s">
        <v>136</v>
      </c>
      <c r="B115" t="s">
        <v>6</v>
      </c>
      <c r="C115">
        <v>0.3</v>
      </c>
      <c r="D115" t="s">
        <v>146</v>
      </c>
      <c r="E115" t="s">
        <v>147</v>
      </c>
      <c r="F115" s="77">
        <v>6185.897021452628</v>
      </c>
      <c r="G115" s="77">
        <v>11779.734446917366</v>
      </c>
      <c r="H115" s="77">
        <v>16850.507897591699</v>
      </c>
      <c r="I115" s="77">
        <v>21459.126039033727</v>
      </c>
      <c r="J115" s="77">
        <v>25659.364743358175</v>
      </c>
      <c r="K115" s="77">
        <v>23312.810804847159</v>
      </c>
      <c r="L115" s="77">
        <v>21239.353508421129</v>
      </c>
      <c r="M115" s="77">
        <v>19407.031782764654</v>
      </c>
      <c r="N115" s="77">
        <v>17787.649055464386</v>
      </c>
      <c r="O115" s="77">
        <v>16356.326621876775</v>
      </c>
      <c r="P115" s="77">
        <v>15091.110436075518</v>
      </c>
      <c r="Q115" s="77">
        <v>13972.624876586924</v>
      </c>
      <c r="R115" s="77">
        <v>12983.767825279156</v>
      </c>
      <c r="S115" s="77">
        <v>12109.442086703144</v>
      </c>
      <c r="T115" s="77">
        <v>11336.318779424913</v>
      </c>
      <c r="U115" s="77">
        <v>10652.628860962846</v>
      </c>
      <c r="V115" s="77">
        <v>10047.979413049741</v>
      </c>
      <c r="W115" s="77">
        <v>9513.1917221248295</v>
      </c>
      <c r="X115" s="77">
        <v>9040.1585482646951</v>
      </c>
      <c r="Y115" s="77">
        <v>8621.7182903437188</v>
      </c>
      <c r="Z115" s="77">
        <v>8251.5440314643656</v>
      </c>
      <c r="AA115" s="77">
        <v>7924.0456913348471</v>
      </c>
      <c r="AB115" s="77">
        <v>7634.2837254274236</v>
      </c>
      <c r="AC115" s="77">
        <v>7377.8929980438979</v>
      </c>
      <c r="AD115" s="77">
        <v>7151.0156210147088</v>
      </c>
    </row>
    <row r="116" spans="1:30" x14ac:dyDescent="0.3">
      <c r="A116" t="s">
        <v>136</v>
      </c>
      <c r="B116" t="s">
        <v>6</v>
      </c>
      <c r="C116">
        <v>0.3</v>
      </c>
      <c r="D116" t="s">
        <v>144</v>
      </c>
      <c r="E116" t="s">
        <v>145</v>
      </c>
      <c r="F116" s="77">
        <v>2490.7349764666483</v>
      </c>
      <c r="G116" s="77">
        <v>4699.8187295411471</v>
      </c>
      <c r="H116" s="77">
        <v>6659.1002565627587</v>
      </c>
      <c r="I116" s="77">
        <v>8396.8270841606263</v>
      </c>
      <c r="J116" s="77">
        <v>25000</v>
      </c>
      <c r="K116" s="77">
        <f>J116*0.9</f>
        <v>22500</v>
      </c>
      <c r="L116" s="77">
        <f t="shared" ref="L116:AD116" si="14">K116*0.9</f>
        <v>20250</v>
      </c>
      <c r="M116" s="77">
        <f t="shared" si="14"/>
        <v>18225</v>
      </c>
      <c r="N116" s="77">
        <f t="shared" si="14"/>
        <v>16402.5</v>
      </c>
      <c r="O116" s="77">
        <f t="shared" si="14"/>
        <v>14762.25</v>
      </c>
      <c r="P116" s="77">
        <f t="shared" si="14"/>
        <v>13286.025</v>
      </c>
      <c r="Q116" s="77">
        <f t="shared" si="14"/>
        <v>11957.422500000001</v>
      </c>
      <c r="R116" s="77">
        <f t="shared" si="14"/>
        <v>10761.680250000001</v>
      </c>
      <c r="S116" s="77">
        <f t="shared" si="14"/>
        <v>9685.5122250000022</v>
      </c>
      <c r="T116" s="77">
        <f t="shared" si="14"/>
        <v>8716.961002500002</v>
      </c>
      <c r="U116" s="77">
        <f t="shared" si="14"/>
        <v>7845.2649022500018</v>
      </c>
      <c r="V116" s="77">
        <f t="shared" si="14"/>
        <v>7060.7384120250017</v>
      </c>
      <c r="W116" s="77">
        <f t="shared" si="14"/>
        <v>6354.6645708225014</v>
      </c>
      <c r="X116" s="77">
        <f t="shared" si="14"/>
        <v>5719.1981137402518</v>
      </c>
      <c r="Y116" s="77">
        <f t="shared" si="14"/>
        <v>5147.2783023662269</v>
      </c>
      <c r="Z116" s="77">
        <f t="shared" si="14"/>
        <v>4632.5504721296047</v>
      </c>
      <c r="AA116" s="77">
        <f t="shared" si="14"/>
        <v>4169.2954249166442</v>
      </c>
      <c r="AB116" s="77">
        <f t="shared" si="14"/>
        <v>3752.3658824249796</v>
      </c>
      <c r="AC116" s="77">
        <f t="shared" si="14"/>
        <v>3377.1292941824818</v>
      </c>
      <c r="AD116" s="77">
        <f t="shared" si="14"/>
        <v>3039.4163647642335</v>
      </c>
    </row>
    <row r="117" spans="1:30" x14ac:dyDescent="0.3">
      <c r="A117" t="s">
        <v>136</v>
      </c>
      <c r="B117" t="s">
        <v>6</v>
      </c>
      <c r="C117">
        <v>0.3</v>
      </c>
      <c r="D117" t="s">
        <v>142</v>
      </c>
      <c r="E117" t="s">
        <v>143</v>
      </c>
      <c r="F117" s="77">
        <v>9210.5044833040374</v>
      </c>
      <c r="G117" s="77">
        <v>17138.059158982574</v>
      </c>
      <c r="H117" s="77">
        <v>23961.368701884858</v>
      </c>
      <c r="I117" s="77">
        <v>29834.245651078068</v>
      </c>
      <c r="J117" s="77">
        <v>34889.077685811513</v>
      </c>
      <c r="K117" s="77">
        <v>30029.307454291476</v>
      </c>
      <c r="L117" s="77">
        <v>25846.464452429118</v>
      </c>
      <c r="M117" s="77">
        <v>22246.258116592457</v>
      </c>
      <c r="N117" s="77">
        <v>19147.531806561812</v>
      </c>
      <c r="O117" s="77">
        <v>16480.433354760247</v>
      </c>
      <c r="P117" s="77">
        <v>14184.840443383722</v>
      </c>
      <c r="Q117" s="77">
        <v>12209.005313937123</v>
      </c>
      <c r="R117" s="77">
        <v>10508.388257921597</v>
      </c>
      <c r="S117" s="77">
        <v>9044.6535929645361</v>
      </c>
      <c r="T117" s="77">
        <v>7784.8054914661334</v>
      </c>
      <c r="U117" s="77">
        <v>6700.4441814224929</v>
      </c>
      <c r="V117" s="77">
        <v>5767.1257525412075</v>
      </c>
      <c r="W117" s="77">
        <v>4963.8111362585814</v>
      </c>
      <c r="X117" s="77">
        <v>4272.3918384452909</v>
      </c>
      <c r="Y117" s="77">
        <v>3677.2817337631786</v>
      </c>
      <c r="Z117" s="77">
        <v>3165.0657198121344</v>
      </c>
      <c r="AA117" s="77">
        <v>2724.1973109518212</v>
      </c>
      <c r="AB117" s="77">
        <v>2344.7383548919256</v>
      </c>
      <c r="AC117" s="77">
        <v>2018.1350046852483</v>
      </c>
      <c r="AD117" s="77">
        <v>1737.0248960352146</v>
      </c>
    </row>
    <row r="118" spans="1:30" x14ac:dyDescent="0.3">
      <c r="A118" t="s">
        <v>136</v>
      </c>
      <c r="B118" t="s">
        <v>7</v>
      </c>
      <c r="C118">
        <v>0.4</v>
      </c>
      <c r="D118" t="s">
        <v>148</v>
      </c>
      <c r="E118" t="s">
        <v>147</v>
      </c>
      <c r="F118" s="77">
        <v>120000</v>
      </c>
      <c r="G118" s="77">
        <v>60000</v>
      </c>
      <c r="H118" s="77">
        <v>60000</v>
      </c>
      <c r="I118" s="77">
        <v>60000</v>
      </c>
      <c r="J118" s="77">
        <v>60000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  <c r="W118" s="77">
        <v>0</v>
      </c>
      <c r="X118" s="77">
        <v>0</v>
      </c>
      <c r="Y118" s="77">
        <v>0</v>
      </c>
      <c r="Z118" s="77">
        <v>0</v>
      </c>
      <c r="AA118" s="77">
        <v>0</v>
      </c>
      <c r="AB118" s="77">
        <v>0</v>
      </c>
      <c r="AC118" s="77">
        <v>0</v>
      </c>
      <c r="AD118" s="77">
        <v>0</v>
      </c>
    </row>
    <row r="119" spans="1:30" x14ac:dyDescent="0.3">
      <c r="A119" t="s">
        <v>136</v>
      </c>
      <c r="B119" t="s">
        <v>7</v>
      </c>
      <c r="C119">
        <v>0.4</v>
      </c>
      <c r="D119" t="s">
        <v>146</v>
      </c>
      <c r="E119" t="s">
        <v>147</v>
      </c>
      <c r="F119" s="77">
        <v>4793.379651965548</v>
      </c>
      <c r="G119" s="77">
        <v>9156.1705068489937</v>
      </c>
      <c r="H119" s="77">
        <v>13138.551198248506</v>
      </c>
      <c r="I119" s="77">
        <v>16784.818937479075</v>
      </c>
      <c r="J119" s="77">
        <v>20134.083449715039</v>
      </c>
      <c r="K119" s="77">
        <v>18427.498767161571</v>
      </c>
      <c r="L119" s="77">
        <v>16919.529824306275</v>
      </c>
      <c r="M119" s="77">
        <v>15586.932205647023</v>
      </c>
      <c r="N119" s="77">
        <v>14409.19931306501</v>
      </c>
      <c r="O119" s="77">
        <v>13368.23754318311</v>
      </c>
      <c r="P119" s="77">
        <v>12448.08031714583</v>
      </c>
      <c r="Q119" s="77">
        <v>11634.6362738814</v>
      </c>
      <c r="R119" s="77">
        <v>10915.467509293931</v>
      </c>
      <c r="S119" s="77">
        <v>10279.594244875014</v>
      </c>
      <c r="T119" s="77">
        <v>9717.3227486726646</v>
      </c>
      <c r="U119" s="77">
        <v>9220.0937170638881</v>
      </c>
      <c r="V119" s="77">
        <v>8780.3486640361753</v>
      </c>
      <c r="W119" s="77">
        <v>8391.4121615453314</v>
      </c>
      <c r="X119" s="77">
        <v>8047.3880351015978</v>
      </c>
      <c r="Y119" s="77">
        <v>7743.0678475227041</v>
      </c>
      <c r="Z119" s="77">
        <v>7473.8502047013571</v>
      </c>
      <c r="AA119" s="77">
        <v>7235.6695936980695</v>
      </c>
      <c r="AB119" s="77">
        <v>7024.9336184926724</v>
      </c>
      <c r="AC119" s="77">
        <v>6838.4676349410165</v>
      </c>
      <c r="AD119" s="77">
        <v>6673.4659061925158</v>
      </c>
    </row>
    <row r="120" spans="1:30" x14ac:dyDescent="0.3">
      <c r="A120" t="s">
        <v>136</v>
      </c>
      <c r="B120" t="s">
        <v>7</v>
      </c>
      <c r="C120">
        <v>0.4</v>
      </c>
      <c r="D120" t="s">
        <v>144</v>
      </c>
      <c r="E120" t="s">
        <v>145</v>
      </c>
      <c r="F120" s="77">
        <v>1811.4436192484711</v>
      </c>
      <c r="G120" s="77">
        <v>3418.0499851208333</v>
      </c>
      <c r="H120" s="77">
        <v>4842.9820047729145</v>
      </c>
      <c r="I120" s="77">
        <v>6106.783333935</v>
      </c>
      <c r="J120" s="77">
        <v>14000</v>
      </c>
      <c r="K120" s="77">
        <f>J120*0.9</f>
        <v>12600</v>
      </c>
      <c r="L120" s="77">
        <f t="shared" ref="L120:AD120" si="15">K120*0.9</f>
        <v>11340</v>
      </c>
      <c r="M120" s="77">
        <f t="shared" si="15"/>
        <v>10206</v>
      </c>
      <c r="N120" s="77">
        <f t="shared" si="15"/>
        <v>9185.4</v>
      </c>
      <c r="O120" s="77">
        <f t="shared" si="15"/>
        <v>8266.86</v>
      </c>
      <c r="P120" s="77">
        <f t="shared" si="15"/>
        <v>7440.1740000000009</v>
      </c>
      <c r="Q120" s="77">
        <f t="shared" si="15"/>
        <v>6696.1566000000012</v>
      </c>
      <c r="R120" s="77">
        <f t="shared" si="15"/>
        <v>6026.5409400000008</v>
      </c>
      <c r="S120" s="77">
        <f t="shared" si="15"/>
        <v>5423.8868460000012</v>
      </c>
      <c r="T120" s="77">
        <f t="shared" si="15"/>
        <v>4881.4981614000017</v>
      </c>
      <c r="U120" s="77">
        <f t="shared" si="15"/>
        <v>4393.3483452600012</v>
      </c>
      <c r="V120" s="77">
        <f t="shared" si="15"/>
        <v>3954.0135107340011</v>
      </c>
      <c r="W120" s="77">
        <f t="shared" si="15"/>
        <v>3558.6121596606013</v>
      </c>
      <c r="X120" s="77">
        <f t="shared" si="15"/>
        <v>3202.7509436945411</v>
      </c>
      <c r="Y120" s="77">
        <f t="shared" si="15"/>
        <v>2882.475849325087</v>
      </c>
      <c r="Z120" s="77">
        <f t="shared" si="15"/>
        <v>2594.2282643925782</v>
      </c>
      <c r="AA120" s="77">
        <f t="shared" si="15"/>
        <v>2334.8054379533205</v>
      </c>
      <c r="AB120" s="77">
        <f t="shared" si="15"/>
        <v>2101.3248941579886</v>
      </c>
      <c r="AC120" s="77">
        <f t="shared" si="15"/>
        <v>1891.1924047421899</v>
      </c>
      <c r="AD120" s="77">
        <f t="shared" si="15"/>
        <v>1702.0731642679709</v>
      </c>
    </row>
    <row r="121" spans="1:30" x14ac:dyDescent="0.3">
      <c r="A121" t="s">
        <v>136</v>
      </c>
      <c r="B121" t="s">
        <v>7</v>
      </c>
      <c r="C121">
        <v>0.4</v>
      </c>
      <c r="D121" t="s">
        <v>142</v>
      </c>
      <c r="E121" t="s">
        <v>143</v>
      </c>
      <c r="F121" s="77">
        <f>0.8*F117</f>
        <v>7368.4035866432305</v>
      </c>
      <c r="G121" s="77">
        <f t="shared" ref="G121:AD121" si="16">0.8*G117</f>
        <v>13710.447327186061</v>
      </c>
      <c r="H121" s="77">
        <f t="shared" si="16"/>
        <v>19169.094961507886</v>
      </c>
      <c r="I121" s="77">
        <f t="shared" si="16"/>
        <v>23867.396520862458</v>
      </c>
      <c r="J121" s="77">
        <f t="shared" si="16"/>
        <v>27911.262148649213</v>
      </c>
      <c r="K121" s="77">
        <f t="shared" si="16"/>
        <v>24023.445963433183</v>
      </c>
      <c r="L121" s="77">
        <f t="shared" si="16"/>
        <v>20677.171561943294</v>
      </c>
      <c r="M121" s="77">
        <f t="shared" si="16"/>
        <v>17797.006493273966</v>
      </c>
      <c r="N121" s="77">
        <f t="shared" si="16"/>
        <v>15318.02544524945</v>
      </c>
      <c r="O121" s="77">
        <f t="shared" si="16"/>
        <v>13184.346683808199</v>
      </c>
      <c r="P121" s="77">
        <f t="shared" si="16"/>
        <v>11347.872354706979</v>
      </c>
      <c r="Q121" s="77">
        <f t="shared" si="16"/>
        <v>9767.2042511496984</v>
      </c>
      <c r="R121" s="77">
        <f t="shared" si="16"/>
        <v>8406.7106063372776</v>
      </c>
      <c r="S121" s="77">
        <f t="shared" si="16"/>
        <v>7235.7228743716296</v>
      </c>
      <c r="T121" s="77">
        <f t="shared" si="16"/>
        <v>6227.8443931729071</v>
      </c>
      <c r="U121" s="77">
        <f t="shared" si="16"/>
        <v>5360.3553451379948</v>
      </c>
      <c r="V121" s="77">
        <f t="shared" si="16"/>
        <v>4613.7006020329663</v>
      </c>
      <c r="W121" s="77">
        <f t="shared" si="16"/>
        <v>3971.0489090068654</v>
      </c>
      <c r="X121" s="77">
        <f t="shared" si="16"/>
        <v>3417.913470756233</v>
      </c>
      <c r="Y121" s="77">
        <f t="shared" si="16"/>
        <v>2941.8253870105432</v>
      </c>
      <c r="Z121" s="77">
        <f t="shared" si="16"/>
        <v>2532.0525758497079</v>
      </c>
      <c r="AA121" s="77">
        <f t="shared" si="16"/>
        <v>2179.3578487614573</v>
      </c>
      <c r="AB121" s="77">
        <f t="shared" si="16"/>
        <v>1875.7906839135405</v>
      </c>
      <c r="AC121" s="77">
        <f t="shared" si="16"/>
        <v>1614.5080037481987</v>
      </c>
      <c r="AD121" s="77">
        <f t="shared" si="16"/>
        <v>1389.6199168281719</v>
      </c>
    </row>
    <row r="122" spans="1:30" x14ac:dyDescent="0.3">
      <c r="A122" t="s">
        <v>136</v>
      </c>
      <c r="B122" t="s">
        <v>8</v>
      </c>
      <c r="C122">
        <v>0.3</v>
      </c>
      <c r="D122" t="s">
        <v>148</v>
      </c>
      <c r="E122" t="s">
        <v>147</v>
      </c>
      <c r="F122" s="77">
        <v>120000</v>
      </c>
      <c r="G122" s="77">
        <v>60000</v>
      </c>
      <c r="H122" s="77">
        <v>60000</v>
      </c>
      <c r="I122" s="77">
        <v>60000</v>
      </c>
      <c r="J122" s="77">
        <v>60000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  <c r="W122" s="77">
        <v>0</v>
      </c>
      <c r="X122" s="77">
        <v>0</v>
      </c>
      <c r="Y122" s="77">
        <v>0</v>
      </c>
      <c r="Z122" s="77">
        <v>0</v>
      </c>
      <c r="AA122" s="77">
        <v>0</v>
      </c>
      <c r="AB122" s="77">
        <v>0</v>
      </c>
      <c r="AC122" s="77">
        <v>0</v>
      </c>
      <c r="AD122" s="77">
        <v>0</v>
      </c>
    </row>
    <row r="123" spans="1:30" x14ac:dyDescent="0.3">
      <c r="A123" t="s">
        <v>136</v>
      </c>
      <c r="B123" t="s">
        <v>8</v>
      </c>
      <c r="C123">
        <v>0.3</v>
      </c>
      <c r="D123" t="s">
        <v>146</v>
      </c>
      <c r="E123" t="s">
        <v>147</v>
      </c>
      <c r="F123" s="77">
        <v>3679.3657563758834</v>
      </c>
      <c r="G123" s="77">
        <v>7057.3193547942956</v>
      </c>
      <c r="H123" s="77">
        <v>10168.985838773955</v>
      </c>
      <c r="I123" s="77">
        <v>13045.373256235351</v>
      </c>
      <c r="J123" s="77">
        <v>15713.858414800528</v>
      </c>
      <c r="K123" s="77">
        <v>14519.249137013096</v>
      </c>
      <c r="L123" s="77">
        <v>13463.670877014392</v>
      </c>
      <c r="M123" s="77">
        <v>12530.852543952917</v>
      </c>
      <c r="N123" s="77">
        <v>11706.439519145508</v>
      </c>
      <c r="O123" s="77">
        <v>10977.766280228177</v>
      </c>
      <c r="P123" s="77">
        <v>10333.656222002082</v>
      </c>
      <c r="Q123" s="77">
        <v>9764.2453917169787</v>
      </c>
      <c r="R123" s="77">
        <v>9260.8272565057505</v>
      </c>
      <c r="S123" s="77">
        <v>8815.7159714125082</v>
      </c>
      <c r="T123" s="77">
        <v>8422.1259240708641</v>
      </c>
      <c r="U123" s="77">
        <v>8074.0656019447206</v>
      </c>
      <c r="V123" s="77">
        <v>7766.2440648253232</v>
      </c>
      <c r="W123" s="77">
        <v>7493.988513081732</v>
      </c>
      <c r="X123" s="77">
        <v>7253.1716245711186</v>
      </c>
      <c r="Y123" s="77">
        <v>7040.147493265893</v>
      </c>
      <c r="Z123" s="77">
        <v>6851.69514329095</v>
      </c>
      <c r="AA123" s="77">
        <v>6684.9687155886495</v>
      </c>
      <c r="AB123" s="77">
        <v>6537.4535329448709</v>
      </c>
      <c r="AC123" s="77">
        <v>6406.9273444587116</v>
      </c>
      <c r="AD123" s="77">
        <v>6291.4261343347616</v>
      </c>
    </row>
    <row r="124" spans="1:30" x14ac:dyDescent="0.3">
      <c r="A124" t="s">
        <v>136</v>
      </c>
      <c r="B124" t="s">
        <v>8</v>
      </c>
      <c r="C124">
        <v>0.3</v>
      </c>
      <c r="D124" t="s">
        <v>144</v>
      </c>
      <c r="E124" t="s">
        <v>145</v>
      </c>
      <c r="F124" s="77">
        <v>1268.0105334739301</v>
      </c>
      <c r="G124" s="77">
        <v>2392.6349895845838</v>
      </c>
      <c r="H124" s="77">
        <v>3390.087403341041</v>
      </c>
      <c r="I124" s="77">
        <v>4274.7483337545</v>
      </c>
      <c r="J124" s="77">
        <v>10000</v>
      </c>
      <c r="K124" s="77">
        <f>0.9*J124</f>
        <v>9000</v>
      </c>
      <c r="L124" s="77">
        <f t="shared" ref="L124:AD124" si="17">0.9*K124</f>
        <v>8100</v>
      </c>
      <c r="M124" s="77">
        <f t="shared" si="17"/>
        <v>7290</v>
      </c>
      <c r="N124" s="77">
        <f t="shared" si="17"/>
        <v>6561</v>
      </c>
      <c r="O124" s="77">
        <f t="shared" si="17"/>
        <v>5904.9000000000005</v>
      </c>
      <c r="P124" s="77">
        <f t="shared" si="17"/>
        <v>5314.4100000000008</v>
      </c>
      <c r="Q124" s="77">
        <f t="shared" si="17"/>
        <v>4782.969000000001</v>
      </c>
      <c r="R124" s="77">
        <f t="shared" si="17"/>
        <v>4304.6721000000007</v>
      </c>
      <c r="S124" s="77">
        <f t="shared" si="17"/>
        <v>3874.2048900000009</v>
      </c>
      <c r="T124" s="77">
        <f t="shared" si="17"/>
        <v>3486.7844010000008</v>
      </c>
      <c r="U124" s="77">
        <f t="shared" si="17"/>
        <v>3138.1059609000008</v>
      </c>
      <c r="V124" s="77">
        <f t="shared" si="17"/>
        <v>2824.2953648100006</v>
      </c>
      <c r="W124" s="77">
        <f t="shared" si="17"/>
        <v>2541.8658283290006</v>
      </c>
      <c r="X124" s="77">
        <f t="shared" si="17"/>
        <v>2287.6792454961005</v>
      </c>
      <c r="Y124" s="77">
        <f t="shared" si="17"/>
        <v>2058.9113209464904</v>
      </c>
      <c r="Z124" s="77">
        <f t="shared" si="17"/>
        <v>1853.0201888518413</v>
      </c>
      <c r="AA124" s="77">
        <f t="shared" si="17"/>
        <v>1667.7181699666573</v>
      </c>
      <c r="AB124" s="77">
        <f t="shared" si="17"/>
        <v>1500.9463529699917</v>
      </c>
      <c r="AC124" s="77">
        <f t="shared" si="17"/>
        <v>1350.8517176729927</v>
      </c>
      <c r="AD124" s="77">
        <f t="shared" si="17"/>
        <v>1215.7665459056934</v>
      </c>
    </row>
    <row r="125" spans="1:30" x14ac:dyDescent="0.3">
      <c r="A125" t="s">
        <v>136</v>
      </c>
      <c r="B125" t="s">
        <v>8</v>
      </c>
      <c r="C125">
        <v>0.3</v>
      </c>
      <c r="D125" t="s">
        <v>142</v>
      </c>
      <c r="E125" t="s">
        <v>143</v>
      </c>
      <c r="F125" s="77">
        <f>0.6*F117</f>
        <v>5526.3026899824226</v>
      </c>
      <c r="G125" s="77">
        <f t="shared" ref="G125:AD125" si="18">0.6*G117</f>
        <v>10282.835495389545</v>
      </c>
      <c r="H125" s="77">
        <f t="shared" si="18"/>
        <v>14376.821221130915</v>
      </c>
      <c r="I125" s="77">
        <f t="shared" si="18"/>
        <v>17900.54739064684</v>
      </c>
      <c r="J125" s="77">
        <f t="shared" si="18"/>
        <v>20933.446611486906</v>
      </c>
      <c r="K125" s="77">
        <f t="shared" si="18"/>
        <v>18017.584472574887</v>
      </c>
      <c r="L125" s="77">
        <f t="shared" si="18"/>
        <v>15507.878671457471</v>
      </c>
      <c r="M125" s="77">
        <f t="shared" si="18"/>
        <v>13347.754869955474</v>
      </c>
      <c r="N125" s="77">
        <f t="shared" si="18"/>
        <v>11488.519083937086</v>
      </c>
      <c r="O125" s="77">
        <f t="shared" si="18"/>
        <v>9888.260012856148</v>
      </c>
      <c r="P125" s="77">
        <f t="shared" si="18"/>
        <v>8510.904266030233</v>
      </c>
      <c r="Q125" s="77">
        <f t="shared" si="18"/>
        <v>7325.4031883622738</v>
      </c>
      <c r="R125" s="77">
        <f t="shared" si="18"/>
        <v>6305.0329547529582</v>
      </c>
      <c r="S125" s="77">
        <f t="shared" si="18"/>
        <v>5426.7921557787213</v>
      </c>
      <c r="T125" s="77">
        <f t="shared" si="18"/>
        <v>4670.8832948796799</v>
      </c>
      <c r="U125" s="77">
        <f t="shared" si="18"/>
        <v>4020.2665088534955</v>
      </c>
      <c r="V125" s="77">
        <f t="shared" si="18"/>
        <v>3460.2754515247243</v>
      </c>
      <c r="W125" s="77">
        <f t="shared" si="18"/>
        <v>2978.2866817551489</v>
      </c>
      <c r="X125" s="77">
        <f t="shared" si="18"/>
        <v>2563.4351030671746</v>
      </c>
      <c r="Y125" s="77">
        <f t="shared" si="18"/>
        <v>2206.3690402579073</v>
      </c>
      <c r="Z125" s="77">
        <f t="shared" si="18"/>
        <v>1899.0394318872804</v>
      </c>
      <c r="AA125" s="77">
        <f t="shared" si="18"/>
        <v>1634.5183865710926</v>
      </c>
      <c r="AB125" s="77">
        <f t="shared" si="18"/>
        <v>1406.8430129351552</v>
      </c>
      <c r="AC125" s="77">
        <f t="shared" si="18"/>
        <v>1210.8810028111488</v>
      </c>
      <c r="AD125" s="77">
        <f t="shared" si="18"/>
        <v>1042.2149376211287</v>
      </c>
    </row>
    <row r="126" spans="1:30" x14ac:dyDescent="0.3">
      <c r="A126" t="s">
        <v>128</v>
      </c>
      <c r="B126" t="s">
        <v>6</v>
      </c>
      <c r="C126">
        <v>0.3</v>
      </c>
      <c r="D126" t="s">
        <v>148</v>
      </c>
      <c r="E126" t="s">
        <v>147</v>
      </c>
      <c r="F126" s="77">
        <v>250000</v>
      </c>
      <c r="G126" s="77"/>
      <c r="H126" s="77"/>
      <c r="I126" s="77"/>
      <c r="J126" s="77"/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  <c r="W126" s="77">
        <v>0</v>
      </c>
      <c r="X126" s="77">
        <v>0</v>
      </c>
      <c r="Y126" s="77">
        <v>0</v>
      </c>
      <c r="Z126" s="77">
        <v>0</v>
      </c>
      <c r="AA126" s="77">
        <v>0</v>
      </c>
      <c r="AB126" s="77">
        <v>0</v>
      </c>
      <c r="AC126" s="77">
        <v>0</v>
      </c>
      <c r="AD126" s="77">
        <v>0</v>
      </c>
    </row>
    <row r="127" spans="1:30" x14ac:dyDescent="0.3">
      <c r="A127" t="s">
        <v>128</v>
      </c>
      <c r="B127" t="s">
        <v>6</v>
      </c>
      <c r="C127">
        <v>0.3</v>
      </c>
      <c r="D127" t="s">
        <v>146</v>
      </c>
      <c r="E127" t="s">
        <v>147</v>
      </c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</row>
    <row r="128" spans="1:30" x14ac:dyDescent="0.3">
      <c r="A128" t="s">
        <v>128</v>
      </c>
      <c r="B128" t="s">
        <v>6</v>
      </c>
      <c r="C128">
        <v>0.3</v>
      </c>
      <c r="D128" t="s">
        <v>144</v>
      </c>
      <c r="E128" t="s">
        <v>145</v>
      </c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</row>
    <row r="129" spans="1:30" x14ac:dyDescent="0.3">
      <c r="A129" t="s">
        <v>128</v>
      </c>
      <c r="B129" t="s">
        <v>6</v>
      </c>
      <c r="C129">
        <v>0.3</v>
      </c>
      <c r="D129" t="s">
        <v>142</v>
      </c>
      <c r="E129" t="s">
        <v>143</v>
      </c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</row>
    <row r="130" spans="1:30" x14ac:dyDescent="0.3">
      <c r="A130" t="s">
        <v>128</v>
      </c>
      <c r="B130" t="s">
        <v>7</v>
      </c>
      <c r="C130">
        <v>0.4</v>
      </c>
      <c r="D130" t="s">
        <v>148</v>
      </c>
      <c r="E130" t="s">
        <v>147</v>
      </c>
      <c r="F130" s="77">
        <f>F126*1.2</f>
        <v>300000</v>
      </c>
      <c r="G130" s="77">
        <f>G126*1.2</f>
        <v>0</v>
      </c>
      <c r="H130" s="77">
        <f>H126*1.2</f>
        <v>0</v>
      </c>
      <c r="I130" s="77">
        <f>I126*1.2</f>
        <v>0</v>
      </c>
      <c r="J130" s="77">
        <f>J126*1.2</f>
        <v>0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  <c r="W130" s="77">
        <v>0</v>
      </c>
      <c r="X130" s="77">
        <v>0</v>
      </c>
      <c r="Y130" s="77">
        <v>0</v>
      </c>
      <c r="Z130" s="77">
        <v>0</v>
      </c>
      <c r="AA130" s="77">
        <v>0</v>
      </c>
      <c r="AB130" s="77">
        <v>0</v>
      </c>
      <c r="AC130" s="77">
        <v>0</v>
      </c>
      <c r="AD130" s="77">
        <v>0</v>
      </c>
    </row>
    <row r="131" spans="1:30" x14ac:dyDescent="0.3">
      <c r="A131" t="s">
        <v>128</v>
      </c>
      <c r="B131" t="s">
        <v>7</v>
      </c>
      <c r="C131">
        <v>0.4</v>
      </c>
      <c r="D131" t="s">
        <v>146</v>
      </c>
      <c r="E131" t="s">
        <v>147</v>
      </c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</row>
    <row r="132" spans="1:30" x14ac:dyDescent="0.3">
      <c r="A132" t="s">
        <v>128</v>
      </c>
      <c r="B132" t="s">
        <v>7</v>
      </c>
      <c r="C132">
        <v>0.4</v>
      </c>
      <c r="D132" t="s">
        <v>144</v>
      </c>
      <c r="E132" t="s">
        <v>145</v>
      </c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</row>
    <row r="133" spans="1:30" x14ac:dyDescent="0.3">
      <c r="A133" t="s">
        <v>128</v>
      </c>
      <c r="B133" t="s">
        <v>7</v>
      </c>
      <c r="C133">
        <v>0.4</v>
      </c>
      <c r="D133" t="s">
        <v>142</v>
      </c>
      <c r="E133" t="s">
        <v>143</v>
      </c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</row>
    <row r="134" spans="1:30" x14ac:dyDescent="0.3">
      <c r="A134" t="s">
        <v>128</v>
      </c>
      <c r="B134" t="s">
        <v>8</v>
      </c>
      <c r="C134">
        <v>0.3</v>
      </c>
      <c r="D134" t="s">
        <v>148</v>
      </c>
      <c r="E134" t="s">
        <v>147</v>
      </c>
      <c r="F134" s="77">
        <f>F130*1.2</f>
        <v>360000</v>
      </c>
      <c r="G134" s="77">
        <f>G130*1.2</f>
        <v>0</v>
      </c>
      <c r="H134" s="77">
        <f>H130*1.2</f>
        <v>0</v>
      </c>
      <c r="I134" s="77">
        <f>I130*1.2</f>
        <v>0</v>
      </c>
      <c r="J134" s="77">
        <f>J130*1.2</f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  <c r="W134" s="77">
        <v>0</v>
      </c>
      <c r="X134" s="77">
        <v>0</v>
      </c>
      <c r="Y134" s="77">
        <v>0</v>
      </c>
      <c r="Z134" s="77">
        <v>0</v>
      </c>
      <c r="AA134" s="77">
        <v>0</v>
      </c>
      <c r="AB134" s="77">
        <v>0</v>
      </c>
      <c r="AC134" s="77">
        <v>0</v>
      </c>
      <c r="AD134" s="77">
        <v>0</v>
      </c>
    </row>
    <row r="135" spans="1:30" x14ac:dyDescent="0.3">
      <c r="A135" t="s">
        <v>128</v>
      </c>
      <c r="B135" t="s">
        <v>8</v>
      </c>
      <c r="C135">
        <v>0.3</v>
      </c>
      <c r="D135" t="s">
        <v>146</v>
      </c>
      <c r="E135" t="s">
        <v>147</v>
      </c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</row>
    <row r="136" spans="1:30" x14ac:dyDescent="0.3">
      <c r="A136" t="s">
        <v>128</v>
      </c>
      <c r="B136" t="s">
        <v>8</v>
      </c>
      <c r="C136">
        <v>0.3</v>
      </c>
      <c r="D136" t="s">
        <v>144</v>
      </c>
      <c r="E136" t="s">
        <v>145</v>
      </c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</row>
    <row r="137" spans="1:30" x14ac:dyDescent="0.3">
      <c r="A137" t="s">
        <v>128</v>
      </c>
      <c r="B137" t="s">
        <v>8</v>
      </c>
      <c r="C137">
        <v>0.3</v>
      </c>
      <c r="D137" t="s">
        <v>142</v>
      </c>
      <c r="E137" t="s">
        <v>143</v>
      </c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</row>
    <row r="138" spans="1:30" x14ac:dyDescent="0.3">
      <c r="A138" t="s">
        <v>193</v>
      </c>
      <c r="B138" t="s">
        <v>5</v>
      </c>
      <c r="C138">
        <v>1</v>
      </c>
      <c r="D138" t="s">
        <v>148</v>
      </c>
      <c r="E138" t="s">
        <v>147</v>
      </c>
      <c r="F138" s="76">
        <v>158377.14299999998</v>
      </c>
      <c r="G138" s="76">
        <v>329794.99999999994</v>
      </c>
      <c r="H138" s="76">
        <v>384360</v>
      </c>
      <c r="I138" s="76">
        <v>385046.42900000024</v>
      </c>
      <c r="J138" s="76">
        <v>387606.42900000029</v>
      </c>
      <c r="K138" s="76">
        <v>384171.42900000029</v>
      </c>
      <c r="L138" s="76">
        <v>364122.14299999998</v>
      </c>
      <c r="M138" s="76">
        <v>291579.28600000002</v>
      </c>
      <c r="N138" s="76">
        <v>286172.14300000027</v>
      </c>
      <c r="O138" s="76">
        <v>78259.999999999767</v>
      </c>
      <c r="P138" s="76">
        <v>0</v>
      </c>
      <c r="Q138" s="76">
        <v>0</v>
      </c>
      <c r="R138" s="76">
        <v>0</v>
      </c>
      <c r="S138" s="76">
        <v>0</v>
      </c>
      <c r="T138" s="76">
        <v>0</v>
      </c>
      <c r="U138" s="76">
        <v>0</v>
      </c>
      <c r="V138" s="76">
        <v>0</v>
      </c>
      <c r="W138" s="76">
        <v>0</v>
      </c>
      <c r="X138" s="76">
        <v>0</v>
      </c>
      <c r="Y138" s="76">
        <v>0</v>
      </c>
      <c r="Z138" s="76">
        <v>0</v>
      </c>
      <c r="AA138" s="76">
        <v>0</v>
      </c>
      <c r="AB138">
        <v>0</v>
      </c>
      <c r="AC138">
        <v>0</v>
      </c>
      <c r="AD138">
        <v>0</v>
      </c>
    </row>
    <row r="139" spans="1:30" x14ac:dyDescent="0.3">
      <c r="A139" t="s">
        <v>193</v>
      </c>
      <c r="B139" t="s">
        <v>5</v>
      </c>
      <c r="C139">
        <v>1</v>
      </c>
      <c r="D139" t="s">
        <v>146</v>
      </c>
      <c r="E139" t="s">
        <v>147</v>
      </c>
      <c r="F139" s="76">
        <v>108.39999999999999</v>
      </c>
      <c r="G139" s="76">
        <v>598.40000000000009</v>
      </c>
      <c r="H139" s="76">
        <v>1425.5</v>
      </c>
      <c r="I139" s="76">
        <v>2285.6</v>
      </c>
      <c r="J139" s="76">
        <v>3144.4</v>
      </c>
      <c r="K139" s="76">
        <v>4001.9</v>
      </c>
      <c r="L139" s="76">
        <v>4856.8</v>
      </c>
      <c r="M139" s="76">
        <v>5570.7000000000007</v>
      </c>
      <c r="N139" s="76">
        <v>6178.9</v>
      </c>
      <c r="O139" s="76">
        <v>6592</v>
      </c>
      <c r="P139" s="76">
        <v>6618</v>
      </c>
      <c r="Q139" s="76">
        <v>6618</v>
      </c>
      <c r="R139" s="76">
        <v>6618</v>
      </c>
      <c r="S139" s="76">
        <v>6618</v>
      </c>
      <c r="T139" s="76">
        <v>6618</v>
      </c>
      <c r="U139" s="76">
        <v>6618</v>
      </c>
      <c r="V139" s="76">
        <v>6618</v>
      </c>
      <c r="W139" s="76">
        <v>6618</v>
      </c>
      <c r="X139" s="76">
        <v>6618</v>
      </c>
      <c r="Y139" s="76">
        <v>6618</v>
      </c>
      <c r="Z139" s="76">
        <v>6618</v>
      </c>
      <c r="AA139" s="76">
        <v>6618</v>
      </c>
      <c r="AB139">
        <v>6618</v>
      </c>
      <c r="AC139">
        <v>6618</v>
      </c>
      <c r="AD139">
        <v>6618</v>
      </c>
    </row>
    <row r="140" spans="1:30" x14ac:dyDescent="0.3">
      <c r="A140" t="s">
        <v>193</v>
      </c>
      <c r="B140" t="s">
        <v>5</v>
      </c>
      <c r="C140">
        <v>1</v>
      </c>
      <c r="D140" t="s">
        <v>144</v>
      </c>
      <c r="E140" t="s">
        <v>145</v>
      </c>
      <c r="F140" s="76">
        <v>66578.19</v>
      </c>
      <c r="G140" s="76">
        <v>197128.47000000003</v>
      </c>
      <c r="H140" s="76">
        <v>256319.78999999998</v>
      </c>
      <c r="I140" s="76">
        <v>286925.03999999998</v>
      </c>
      <c r="J140" s="76">
        <v>310961.38500000001</v>
      </c>
      <c r="K140" s="76">
        <v>331133.47499999998</v>
      </c>
      <c r="L140" s="76">
        <v>348042.46499999997</v>
      </c>
      <c r="M140" s="76">
        <v>363562.995</v>
      </c>
      <c r="N140" s="76">
        <v>440175.76500000001</v>
      </c>
      <c r="O140" s="76">
        <v>544804.11</v>
      </c>
      <c r="P140" s="76">
        <v>354232.5</v>
      </c>
      <c r="Q140" s="76">
        <v>270313.89</v>
      </c>
      <c r="R140" s="76">
        <v>221644.42499999999</v>
      </c>
      <c r="S140" s="76">
        <v>187838.49</v>
      </c>
      <c r="T140" s="76">
        <v>161643.90000000002</v>
      </c>
      <c r="U140" s="76">
        <v>139947.57</v>
      </c>
      <c r="V140" s="76">
        <v>121840.65</v>
      </c>
      <c r="W140" s="76">
        <v>106744.97999999998</v>
      </c>
      <c r="X140" s="76">
        <v>94136.054999999993</v>
      </c>
      <c r="Y140" s="76">
        <v>83594.489999999991</v>
      </c>
      <c r="Z140" s="76">
        <v>74795.069999999992</v>
      </c>
      <c r="AA140" s="76">
        <v>66620.895000000004</v>
      </c>
      <c r="AB140">
        <v>58803.69</v>
      </c>
      <c r="AC140">
        <v>52233.69</v>
      </c>
      <c r="AD140">
        <v>46696.275000000001</v>
      </c>
    </row>
    <row r="141" spans="1:30" x14ac:dyDescent="0.3">
      <c r="A141" t="s">
        <v>193</v>
      </c>
      <c r="B141" t="s">
        <v>5</v>
      </c>
      <c r="C141">
        <v>1</v>
      </c>
      <c r="D141" t="s">
        <v>142</v>
      </c>
      <c r="E141" t="s">
        <v>143</v>
      </c>
      <c r="F141" s="76">
        <v>534.36</v>
      </c>
      <c r="G141" s="76">
        <v>8561.8050000000003</v>
      </c>
      <c r="H141" s="76">
        <v>18220.800000000003</v>
      </c>
      <c r="I141" s="76">
        <v>21618.584999999999</v>
      </c>
      <c r="J141" s="76">
        <v>22320.48</v>
      </c>
      <c r="K141" s="76">
        <v>22709.205000000002</v>
      </c>
      <c r="L141" s="76">
        <v>22962.149999999998</v>
      </c>
      <c r="M141" s="76">
        <v>23359.634999999998</v>
      </c>
      <c r="N141" s="76">
        <v>23476.800000000003</v>
      </c>
      <c r="O141" s="76">
        <v>22940.25</v>
      </c>
      <c r="P141" s="76">
        <v>20811.57</v>
      </c>
      <c r="Q141" s="76">
        <v>18785.82</v>
      </c>
      <c r="R141" s="76">
        <v>17307.57</v>
      </c>
      <c r="S141" s="76">
        <v>16157.820000000002</v>
      </c>
      <c r="T141" s="76">
        <v>15224.880000000001</v>
      </c>
      <c r="U141" s="76">
        <v>14441.954999999998</v>
      </c>
      <c r="V141" s="76">
        <v>13771.814999999999</v>
      </c>
      <c r="W141" s="76">
        <v>13187.084999999999</v>
      </c>
      <c r="X141" s="76">
        <v>12669.150000000001</v>
      </c>
      <c r="Y141" s="76">
        <v>12204.87</v>
      </c>
      <c r="Z141" s="76">
        <v>11785.485000000001</v>
      </c>
      <c r="AA141" s="76">
        <v>11054.025000000001</v>
      </c>
      <c r="AB141">
        <v>10048.815000000001</v>
      </c>
      <c r="AC141">
        <v>9227.5650000000005</v>
      </c>
      <c r="AD141">
        <v>8542.0950000000012</v>
      </c>
    </row>
    <row r="142" spans="1:30" x14ac:dyDescent="0.3">
      <c r="A142" t="s">
        <v>190</v>
      </c>
      <c r="B142" t="s">
        <v>5</v>
      </c>
      <c r="C142">
        <v>1</v>
      </c>
      <c r="D142" t="s">
        <v>148</v>
      </c>
      <c r="E142" t="s">
        <v>147</v>
      </c>
      <c r="F142" s="76">
        <v>287287.85700000019</v>
      </c>
      <c r="G142" s="76">
        <v>292615.00000000012</v>
      </c>
      <c r="H142" s="76">
        <v>287041.42900000047</v>
      </c>
      <c r="I142" s="76">
        <v>289082.14299999992</v>
      </c>
      <c r="J142" s="76">
        <v>291579.28600000002</v>
      </c>
      <c r="K142" s="76">
        <v>286172.14300000016</v>
      </c>
      <c r="L142" s="76">
        <v>291927.85699999984</v>
      </c>
      <c r="M142" s="76">
        <v>287734.99999999965</v>
      </c>
      <c r="N142" s="76">
        <v>33197.143000000149</v>
      </c>
      <c r="O142" s="76">
        <v>0</v>
      </c>
      <c r="P142" s="76">
        <v>0</v>
      </c>
      <c r="Q142" s="76">
        <v>0</v>
      </c>
      <c r="R142" s="76">
        <v>0</v>
      </c>
      <c r="S142" s="76">
        <v>0</v>
      </c>
      <c r="T142" s="76">
        <v>0</v>
      </c>
      <c r="U142" s="76">
        <v>0</v>
      </c>
      <c r="V142" s="76">
        <v>0</v>
      </c>
      <c r="W142" s="76">
        <v>0</v>
      </c>
      <c r="X142" s="76">
        <v>0</v>
      </c>
      <c r="Y142" s="76">
        <v>0</v>
      </c>
      <c r="Z142" s="76">
        <v>0</v>
      </c>
      <c r="AA142" s="76">
        <v>0</v>
      </c>
    </row>
    <row r="143" spans="1:30" x14ac:dyDescent="0.3">
      <c r="A143" t="s">
        <v>190</v>
      </c>
      <c r="B143" t="s">
        <v>5</v>
      </c>
      <c r="C143">
        <v>1</v>
      </c>
      <c r="D143" t="s">
        <v>146</v>
      </c>
      <c r="E143" t="s">
        <v>147</v>
      </c>
      <c r="F143" s="76">
        <v>1781.1999999999998</v>
      </c>
      <c r="G143" s="76">
        <v>2412.5</v>
      </c>
      <c r="H143" s="76">
        <v>3042.5</v>
      </c>
      <c r="I143" s="76">
        <v>3673.8</v>
      </c>
      <c r="J143" s="76">
        <v>4307.1000000000004</v>
      </c>
      <c r="K143" s="76">
        <v>4934.8</v>
      </c>
      <c r="L143" s="76">
        <v>5570</v>
      </c>
      <c r="M143" s="76">
        <v>6198.1</v>
      </c>
      <c r="N143" s="76">
        <v>6609.8</v>
      </c>
      <c r="O143" s="76">
        <v>6618</v>
      </c>
      <c r="P143" s="76">
        <v>6618</v>
      </c>
      <c r="Q143" s="76">
        <v>6618</v>
      </c>
      <c r="R143" s="76">
        <v>6618</v>
      </c>
      <c r="S143" s="76">
        <v>6618</v>
      </c>
      <c r="T143" s="76">
        <v>6618</v>
      </c>
      <c r="U143" s="76">
        <v>6618</v>
      </c>
      <c r="V143" s="76">
        <v>6618</v>
      </c>
      <c r="W143" s="76">
        <v>6618</v>
      </c>
      <c r="X143" s="76">
        <v>6618</v>
      </c>
      <c r="Y143" s="76">
        <v>6618</v>
      </c>
      <c r="Z143" s="76">
        <v>6618</v>
      </c>
      <c r="AA143" s="76">
        <v>6618</v>
      </c>
    </row>
    <row r="144" spans="1:30" x14ac:dyDescent="0.3">
      <c r="A144" t="s">
        <v>190</v>
      </c>
      <c r="B144" t="s">
        <v>5</v>
      </c>
      <c r="C144">
        <v>1</v>
      </c>
      <c r="D144" t="s">
        <v>144</v>
      </c>
      <c r="E144" t="s">
        <v>145</v>
      </c>
      <c r="F144" s="76">
        <v>282500.14500000002</v>
      </c>
      <c r="G144" s="76">
        <v>311756.35499999998</v>
      </c>
      <c r="H144" s="76">
        <v>335027.29499999998</v>
      </c>
      <c r="I144" s="76">
        <v>354188.69999999995</v>
      </c>
      <c r="J144" s="76">
        <v>370754.95500000002</v>
      </c>
      <c r="K144" s="76">
        <v>384299.01</v>
      </c>
      <c r="L144" s="76">
        <v>395964.04499999993</v>
      </c>
      <c r="M144" s="76">
        <v>405258.40500000003</v>
      </c>
      <c r="N144" s="76">
        <v>359623.185</v>
      </c>
      <c r="O144" s="76">
        <v>267142.77</v>
      </c>
      <c r="P144" s="76">
        <v>214186.38</v>
      </c>
      <c r="Q144" s="76">
        <v>178616.40000000002</v>
      </c>
      <c r="R144" s="76">
        <v>151694.72999999998</v>
      </c>
      <c r="S144" s="76">
        <v>129949.125</v>
      </c>
      <c r="T144" s="76">
        <v>111896.955</v>
      </c>
      <c r="U144" s="76">
        <v>96803.475000000006</v>
      </c>
      <c r="V144" s="76">
        <v>84133.23</v>
      </c>
      <c r="W144" s="76">
        <v>73487.639999999985</v>
      </c>
      <c r="X144" s="76">
        <v>64538.205000000002</v>
      </c>
      <c r="Y144" s="76">
        <v>56988.179999999993</v>
      </c>
      <c r="Z144" s="76">
        <v>50595.570000000007</v>
      </c>
      <c r="AA144" s="76">
        <v>45176.414999999994</v>
      </c>
    </row>
    <row r="145" spans="1:30" x14ac:dyDescent="0.3">
      <c r="A145" t="s">
        <v>190</v>
      </c>
      <c r="B145" t="s">
        <v>5</v>
      </c>
      <c r="C145">
        <v>1</v>
      </c>
      <c r="D145" t="s">
        <v>142</v>
      </c>
      <c r="E145" t="s">
        <v>143</v>
      </c>
      <c r="F145" s="76">
        <v>20484.165000000001</v>
      </c>
      <c r="G145" s="76">
        <v>23912.61</v>
      </c>
      <c r="H145" s="76">
        <v>25448.895</v>
      </c>
      <c r="I145" s="76">
        <v>26433.300000000003</v>
      </c>
      <c r="J145" s="76">
        <v>27254.550000000003</v>
      </c>
      <c r="K145" s="76">
        <v>27957.54</v>
      </c>
      <c r="L145" s="76">
        <v>28592.639999999999</v>
      </c>
      <c r="M145" s="76">
        <v>28187.489999999998</v>
      </c>
      <c r="N145" s="76">
        <v>27027.885000000002</v>
      </c>
      <c r="O145" s="76">
        <v>23754.93</v>
      </c>
      <c r="P145" s="76">
        <v>19033.29</v>
      </c>
      <c r="Q145" s="76">
        <v>16062.555</v>
      </c>
      <c r="R145" s="76">
        <v>13993.005000000001</v>
      </c>
      <c r="S145" s="76">
        <v>12447.96</v>
      </c>
      <c r="T145" s="76">
        <v>11241.27</v>
      </c>
      <c r="U145" s="76">
        <v>10266.719999999999</v>
      </c>
      <c r="V145" s="76">
        <v>9459.7049999999981</v>
      </c>
      <c r="W145" s="76">
        <v>8778.6149999999998</v>
      </c>
      <c r="X145" s="76">
        <v>8197.17</v>
      </c>
      <c r="Y145" s="76">
        <v>7691.2800000000007</v>
      </c>
      <c r="Z145" s="76">
        <v>7246.7100000000009</v>
      </c>
      <c r="AA145" s="76">
        <v>6850.32</v>
      </c>
    </row>
    <row r="146" spans="1:30" x14ac:dyDescent="0.3">
      <c r="A146" t="s">
        <v>192</v>
      </c>
      <c r="B146" t="s">
        <v>5</v>
      </c>
      <c r="C146">
        <v>1</v>
      </c>
      <c r="D146" t="s">
        <v>148</v>
      </c>
      <c r="E146" t="s">
        <v>147</v>
      </c>
      <c r="F146" s="76">
        <v>175890.00000000003</v>
      </c>
      <c r="G146" s="76">
        <v>201682.14299999998</v>
      </c>
      <c r="H146" s="76">
        <v>192050</v>
      </c>
      <c r="I146" s="76">
        <v>192827.85700000002</v>
      </c>
      <c r="J146" s="76">
        <v>194856.42900000009</v>
      </c>
      <c r="K146" s="76">
        <v>192050.00000000006</v>
      </c>
      <c r="L146" s="76">
        <v>192082.14300000004</v>
      </c>
      <c r="M146" s="76">
        <v>193716.42899999974</v>
      </c>
      <c r="N146" s="76">
        <v>191854.99999999991</v>
      </c>
      <c r="O146" s="76">
        <v>194162.85699999996</v>
      </c>
      <c r="P146" s="76">
        <v>192049.99999999985</v>
      </c>
      <c r="Q146" s="76">
        <v>192277.14299999987</v>
      </c>
      <c r="R146" s="76">
        <v>194149.99999999974</v>
      </c>
      <c r="S146" s="76">
        <v>191919.99999999974</v>
      </c>
      <c r="T146" s="76">
        <v>193469.28600000011</v>
      </c>
      <c r="U146" s="76">
        <v>139050.71399999989</v>
      </c>
      <c r="V146" s="76">
        <v>0</v>
      </c>
      <c r="W146" s="76">
        <v>0</v>
      </c>
      <c r="X146" s="76">
        <v>0</v>
      </c>
      <c r="Y146" s="76">
        <v>0</v>
      </c>
      <c r="Z146" s="76">
        <v>0</v>
      </c>
      <c r="AA146" s="76">
        <v>0</v>
      </c>
      <c r="AB146">
        <v>0</v>
      </c>
      <c r="AC146">
        <v>0</v>
      </c>
      <c r="AD146">
        <v>0</v>
      </c>
    </row>
    <row r="147" spans="1:30" x14ac:dyDescent="0.3">
      <c r="A147" t="s">
        <v>192</v>
      </c>
      <c r="B147" t="s">
        <v>5</v>
      </c>
      <c r="C147">
        <v>1</v>
      </c>
      <c r="D147" t="s">
        <v>146</v>
      </c>
      <c r="E147" t="s">
        <v>147</v>
      </c>
      <c r="F147" s="76">
        <v>144.80000000000001</v>
      </c>
      <c r="G147" s="76">
        <v>538.6</v>
      </c>
      <c r="H147" s="76">
        <v>961.4</v>
      </c>
      <c r="I147" s="76">
        <v>1365.2</v>
      </c>
      <c r="J147" s="76">
        <v>1767.7</v>
      </c>
      <c r="K147" s="76">
        <v>2170.1999999999998</v>
      </c>
      <c r="L147" s="76">
        <v>2574</v>
      </c>
      <c r="M147" s="76">
        <v>2978.5</v>
      </c>
      <c r="N147" s="76">
        <v>3380</v>
      </c>
      <c r="O147" s="76">
        <v>3785.1</v>
      </c>
      <c r="P147" s="76">
        <v>4187</v>
      </c>
      <c r="Q147" s="76">
        <v>4610.4000000000005</v>
      </c>
      <c r="R147" s="76">
        <v>5063.2</v>
      </c>
      <c r="S147" s="76">
        <v>5518.2</v>
      </c>
      <c r="T147" s="76">
        <v>5975.7999999999993</v>
      </c>
      <c r="U147" s="76">
        <v>6420.4</v>
      </c>
      <c r="V147" s="76">
        <v>6555.6</v>
      </c>
      <c r="W147" s="76">
        <v>6555.6</v>
      </c>
      <c r="X147" s="76">
        <v>6555.6</v>
      </c>
      <c r="Y147" s="76">
        <v>6555.6</v>
      </c>
      <c r="Z147" s="76">
        <v>6555.6</v>
      </c>
      <c r="AA147" s="76">
        <v>6555.6</v>
      </c>
      <c r="AB147">
        <v>6555.6</v>
      </c>
      <c r="AC147">
        <v>6555.6</v>
      </c>
      <c r="AD147">
        <v>6555.6</v>
      </c>
    </row>
    <row r="148" spans="1:30" x14ac:dyDescent="0.3">
      <c r="A148" t="s">
        <v>192</v>
      </c>
      <c r="B148" t="s">
        <v>5</v>
      </c>
      <c r="C148">
        <v>1</v>
      </c>
      <c r="D148" t="s">
        <v>144</v>
      </c>
      <c r="E148" t="s">
        <v>145</v>
      </c>
      <c r="F148" s="76">
        <v>67715.895000000004</v>
      </c>
      <c r="G148" s="76">
        <v>194638.44</v>
      </c>
      <c r="H148" s="76">
        <v>239985.67499999999</v>
      </c>
      <c r="I148" s="76">
        <v>264839.98499999999</v>
      </c>
      <c r="J148" s="76">
        <v>287717.81999999995</v>
      </c>
      <c r="K148" s="76">
        <v>307258.09500000003</v>
      </c>
      <c r="L148" s="76">
        <v>323765.21999999997</v>
      </c>
      <c r="M148" s="76">
        <v>338068.11</v>
      </c>
      <c r="N148" s="76">
        <v>349628.02500000002</v>
      </c>
      <c r="O148" s="76">
        <v>359752.39500000002</v>
      </c>
      <c r="P148" s="76">
        <v>374356.41000000003</v>
      </c>
      <c r="Q148" s="76">
        <v>334940.79000000004</v>
      </c>
      <c r="R148" s="76">
        <v>253724.63999999996</v>
      </c>
      <c r="S148" s="76">
        <v>209723.16</v>
      </c>
      <c r="T148" s="76">
        <v>179903.02499999999</v>
      </c>
      <c r="U148" s="76">
        <v>157258.42500000002</v>
      </c>
      <c r="V148" s="76">
        <v>140322.06</v>
      </c>
      <c r="W148" s="76">
        <v>126908.31</v>
      </c>
      <c r="X148" s="76">
        <v>113800.065</v>
      </c>
      <c r="Y148" s="76">
        <v>99020.85</v>
      </c>
      <c r="Z148" s="76">
        <v>87177.33</v>
      </c>
      <c r="AA148" s="76">
        <v>76348.874999999985</v>
      </c>
      <c r="AB148">
        <v>66973.485000000001</v>
      </c>
      <c r="AC148">
        <v>59182.559999999998</v>
      </c>
      <c r="AD148">
        <v>52668.404999999999</v>
      </c>
    </row>
    <row r="149" spans="1:30" x14ac:dyDescent="0.3">
      <c r="A149" t="s">
        <v>192</v>
      </c>
      <c r="B149" t="s">
        <v>5</v>
      </c>
      <c r="C149">
        <v>1</v>
      </c>
      <c r="D149" t="s">
        <v>142</v>
      </c>
      <c r="E149" t="s">
        <v>143</v>
      </c>
      <c r="F149" s="76">
        <v>1960.0500000000002</v>
      </c>
      <c r="G149" s="76">
        <v>6877.6949999999997</v>
      </c>
      <c r="H149" s="76">
        <v>9744.4049999999988</v>
      </c>
      <c r="I149" s="76">
        <v>10330.23</v>
      </c>
      <c r="J149" s="76">
        <v>10598.505000000001</v>
      </c>
      <c r="K149" s="76">
        <v>10756.184999999999</v>
      </c>
      <c r="L149" s="76">
        <v>10863.494999999999</v>
      </c>
      <c r="M149" s="76">
        <v>10940.144999999999</v>
      </c>
      <c r="N149" s="76">
        <v>10997.084999999999</v>
      </c>
      <c r="O149" s="76">
        <v>11183.235000000001</v>
      </c>
      <c r="P149" s="76">
        <v>14147.400000000001</v>
      </c>
      <c r="Q149" s="76">
        <v>17719.289999999997</v>
      </c>
      <c r="R149" s="76">
        <v>21880.289999999997</v>
      </c>
      <c r="S149" s="76">
        <v>21840.870000000003</v>
      </c>
      <c r="T149" s="76">
        <v>21604.35</v>
      </c>
      <c r="U149" s="76">
        <v>21375.494999999999</v>
      </c>
      <c r="V149" s="76">
        <v>21129.119999999999</v>
      </c>
      <c r="W149" s="76">
        <v>20891.505000000001</v>
      </c>
      <c r="X149" s="76">
        <v>19842.494999999999</v>
      </c>
      <c r="Y149" s="76">
        <v>17514.524999999998</v>
      </c>
      <c r="Z149" s="76">
        <v>15869.834999999999</v>
      </c>
      <c r="AA149" s="76">
        <v>14132.070000000002</v>
      </c>
      <c r="AB149">
        <v>12602.355</v>
      </c>
      <c r="AC149">
        <v>11386.904999999999</v>
      </c>
      <c r="AD149">
        <v>10397.025</v>
      </c>
    </row>
    <row r="152" spans="1:30" x14ac:dyDescent="0.3"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</row>
    <row r="153" spans="1:30" x14ac:dyDescent="0.3"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</row>
  </sheetData>
  <autoFilter ref="A1:F149" xr:uid="{80245749-D758-4B37-AFD1-49EEBA533E84}"/>
  <sortState xmlns:xlrd2="http://schemas.microsoft.com/office/spreadsheetml/2017/richdata2" ref="A2:AD149">
    <sortCondition ref="A2:A149"/>
    <sortCondition ref="B2:B149"/>
    <sortCondition ref="D2:D14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F3BF-D580-4A2B-8752-BED2EB8BFA09}">
  <sheetPr>
    <tabColor theme="6"/>
  </sheetPr>
  <dimension ref="A1:H48"/>
  <sheetViews>
    <sheetView zoomScale="90" zoomScaleNormal="90" workbookViewId="0">
      <pane xSplit="1" ySplit="1" topLeftCell="B2" activePane="bottomRight" state="frozen"/>
      <selection activeCell="K10" sqref="K10"/>
      <selection pane="topRight" activeCell="K10" sqref="K10"/>
      <selection pane="bottomLeft" activeCell="K10" sqref="K10"/>
      <selection pane="bottomRight" activeCell="K19" sqref="K19"/>
    </sheetView>
  </sheetViews>
  <sheetFormatPr defaultColWidth="9.33203125" defaultRowHeight="14.4" x14ac:dyDescent="0.3"/>
  <cols>
    <col min="1" max="1" width="46.33203125" style="13" bestFit="1" customWidth="1"/>
    <col min="2" max="2" width="8.33203125" style="6" bestFit="1" customWidth="1"/>
    <col min="3" max="3" width="11.33203125" style="6" bestFit="1" customWidth="1"/>
    <col min="4" max="4" width="18.44140625" style="6" bestFit="1" customWidth="1"/>
    <col min="5" max="5" width="11.44140625" style="6" bestFit="1" customWidth="1"/>
    <col min="6" max="7" width="17.5546875" style="6" hidden="1" customWidth="1"/>
    <col min="8" max="8" width="21" style="7" customWidth="1"/>
    <col min="9" max="16384" width="9.33203125" style="6"/>
  </cols>
  <sheetData>
    <row r="1" spans="1:8" x14ac:dyDescent="0.3">
      <c r="A1" s="70" t="s">
        <v>0</v>
      </c>
      <c r="B1" s="71" t="s">
        <v>33</v>
      </c>
      <c r="C1" s="71" t="s">
        <v>59</v>
      </c>
      <c r="D1" s="71" t="s">
        <v>34</v>
      </c>
      <c r="E1" s="71" t="s">
        <v>35</v>
      </c>
      <c r="F1" s="169" t="s">
        <v>246</v>
      </c>
      <c r="G1" s="169" t="s">
        <v>247</v>
      </c>
      <c r="H1" s="72" t="s">
        <v>36</v>
      </c>
    </row>
    <row r="2" spans="1:8" x14ac:dyDescent="0.3">
      <c r="A2" s="120" t="s">
        <v>57</v>
      </c>
      <c r="B2" s="74" t="s">
        <v>37</v>
      </c>
      <c r="C2" s="74"/>
      <c r="D2" s="74"/>
      <c r="E2" s="74"/>
      <c r="F2" s="74"/>
      <c r="G2" s="74"/>
      <c r="H2" s="74" t="s">
        <v>38</v>
      </c>
    </row>
    <row r="3" spans="1:8" x14ac:dyDescent="0.3">
      <c r="A3" s="120" t="s">
        <v>58</v>
      </c>
      <c r="B3" s="74" t="s">
        <v>37</v>
      </c>
      <c r="C3" s="74"/>
      <c r="D3" s="74"/>
      <c r="E3" s="74"/>
      <c r="F3" s="74"/>
      <c r="G3" s="74"/>
      <c r="H3" s="74" t="s">
        <v>39</v>
      </c>
    </row>
    <row r="4" spans="1:8" x14ac:dyDescent="0.3">
      <c r="A4" s="120" t="s">
        <v>188</v>
      </c>
      <c r="B4" s="74" t="s">
        <v>37</v>
      </c>
      <c r="C4" s="74"/>
      <c r="D4" s="74"/>
      <c r="E4" s="74"/>
      <c r="F4" s="74"/>
      <c r="G4" s="74"/>
      <c r="H4" s="74" t="s">
        <v>5</v>
      </c>
    </row>
    <row r="5" spans="1:8" x14ac:dyDescent="0.3">
      <c r="A5" s="120" t="s">
        <v>139</v>
      </c>
      <c r="B5" s="74" t="s">
        <v>37</v>
      </c>
      <c r="C5" s="74" t="s">
        <v>60</v>
      </c>
      <c r="D5" s="74"/>
      <c r="E5" s="74"/>
      <c r="F5" s="74"/>
      <c r="G5" s="74"/>
      <c r="H5" s="74"/>
    </row>
    <row r="6" spans="1:8" x14ac:dyDescent="0.3">
      <c r="A6" s="120" t="s">
        <v>138</v>
      </c>
      <c r="B6" s="74" t="s">
        <v>37</v>
      </c>
      <c r="C6" s="74" t="s">
        <v>61</v>
      </c>
      <c r="D6" s="74"/>
      <c r="E6" s="74"/>
      <c r="F6" s="74"/>
      <c r="G6" s="74"/>
      <c r="H6" s="74"/>
    </row>
    <row r="7" spans="1:8" x14ac:dyDescent="0.3">
      <c r="A7" s="120" t="s">
        <v>140</v>
      </c>
      <c r="B7" s="74" t="s">
        <v>37</v>
      </c>
      <c r="C7" s="74" t="s">
        <v>137</v>
      </c>
      <c r="D7" s="74"/>
      <c r="E7" s="74"/>
      <c r="F7" s="74"/>
      <c r="G7" s="74"/>
      <c r="H7" s="74"/>
    </row>
    <row r="8" spans="1:8" x14ac:dyDescent="0.3">
      <c r="A8" s="120" t="s">
        <v>141</v>
      </c>
      <c r="B8" s="74" t="s">
        <v>37</v>
      </c>
      <c r="C8" s="74" t="s">
        <v>109</v>
      </c>
      <c r="D8" s="74"/>
      <c r="E8" s="74"/>
      <c r="F8" s="74"/>
      <c r="G8" s="74"/>
      <c r="H8" s="74"/>
    </row>
    <row r="9" spans="1:8" x14ac:dyDescent="0.3">
      <c r="A9" s="120" t="s">
        <v>40</v>
      </c>
      <c r="B9" s="74" t="s">
        <v>37</v>
      </c>
      <c r="C9" s="74"/>
      <c r="D9" s="74"/>
      <c r="E9" s="74"/>
      <c r="F9" s="74"/>
      <c r="G9" s="74"/>
      <c r="H9" s="74"/>
    </row>
    <row r="10" spans="1:8" x14ac:dyDescent="0.3">
      <c r="A10" s="121" t="s">
        <v>123</v>
      </c>
      <c r="B10" s="73"/>
      <c r="C10" s="73" t="s">
        <v>60</v>
      </c>
      <c r="D10" s="73" t="s">
        <v>62</v>
      </c>
      <c r="E10" s="73" t="s">
        <v>41</v>
      </c>
      <c r="F10" s="73" t="str">
        <f>A10</f>
        <v>Alpha Base</v>
      </c>
      <c r="G10" s="73" t="s">
        <v>248</v>
      </c>
      <c r="H10" s="73"/>
    </row>
    <row r="11" spans="1:8" x14ac:dyDescent="0.3">
      <c r="A11" s="121" t="s">
        <v>124</v>
      </c>
      <c r="B11" s="73"/>
      <c r="C11" s="73" t="s">
        <v>60</v>
      </c>
      <c r="D11" s="73" t="s">
        <v>62</v>
      </c>
      <c r="E11" s="73" t="s">
        <v>44</v>
      </c>
      <c r="F11" s="73" t="str">
        <f t="shared" ref="F11:F26" si="0">A11</f>
        <v>Alpha Development</v>
      </c>
      <c r="G11" s="73" t="s">
        <v>248</v>
      </c>
      <c r="H11" s="73"/>
    </row>
    <row r="12" spans="1:8" x14ac:dyDescent="0.3">
      <c r="A12" s="121" t="s">
        <v>125</v>
      </c>
      <c r="B12" s="73"/>
      <c r="C12" s="73" t="s">
        <v>61</v>
      </c>
      <c r="D12" s="73" t="s">
        <v>62</v>
      </c>
      <c r="E12" s="73" t="s">
        <v>41</v>
      </c>
      <c r="F12" s="73" t="str">
        <f t="shared" si="0"/>
        <v>Bravo Base</v>
      </c>
      <c r="G12" s="73" t="s">
        <v>249</v>
      </c>
      <c r="H12" s="73"/>
    </row>
    <row r="13" spans="1:8" x14ac:dyDescent="0.3">
      <c r="A13" s="121" t="s">
        <v>126</v>
      </c>
      <c r="B13" s="73"/>
      <c r="C13" s="73" t="s">
        <v>61</v>
      </c>
      <c r="D13" s="73" t="s">
        <v>62</v>
      </c>
      <c r="E13" s="73" t="s">
        <v>44</v>
      </c>
      <c r="F13" s="73" t="str">
        <f t="shared" si="0"/>
        <v>Bravo Development</v>
      </c>
      <c r="G13" s="73" t="s">
        <v>249</v>
      </c>
      <c r="H13" s="73"/>
    </row>
    <row r="14" spans="1:8" x14ac:dyDescent="0.3">
      <c r="A14" s="121" t="s">
        <v>127</v>
      </c>
      <c r="B14" s="73"/>
      <c r="C14" s="73" t="s">
        <v>137</v>
      </c>
      <c r="D14" s="73" t="s">
        <v>63</v>
      </c>
      <c r="E14" s="73" t="s">
        <v>43</v>
      </c>
      <c r="F14" s="73" t="str">
        <f t="shared" si="0"/>
        <v>Charlie Exploration</v>
      </c>
      <c r="G14" s="73" t="s">
        <v>250</v>
      </c>
      <c r="H14" s="73"/>
    </row>
    <row r="15" spans="1:8" x14ac:dyDescent="0.3">
      <c r="A15" s="121" t="s">
        <v>129</v>
      </c>
      <c r="B15" s="73"/>
      <c r="C15" s="73" t="s">
        <v>137</v>
      </c>
      <c r="D15" s="73" t="s">
        <v>63</v>
      </c>
      <c r="E15" s="73" t="s">
        <v>43</v>
      </c>
      <c r="F15" s="73" t="str">
        <f t="shared" si="0"/>
        <v>Charlie Appraisal</v>
      </c>
      <c r="G15" s="73" t="s">
        <v>250</v>
      </c>
      <c r="H15" s="73"/>
    </row>
    <row r="16" spans="1:8" x14ac:dyDescent="0.3">
      <c r="A16" s="121" t="s">
        <v>131</v>
      </c>
      <c r="B16" s="73"/>
      <c r="C16" s="73" t="s">
        <v>137</v>
      </c>
      <c r="D16" s="73" t="s">
        <v>63</v>
      </c>
      <c r="E16" s="73" t="s">
        <v>43</v>
      </c>
      <c r="F16" s="73" t="str">
        <f t="shared" si="0"/>
        <v>Charlie Dev 1</v>
      </c>
      <c r="G16" s="73" t="s">
        <v>250</v>
      </c>
      <c r="H16" s="73"/>
    </row>
    <row r="17" spans="1:8" x14ac:dyDescent="0.3">
      <c r="A17" s="121" t="s">
        <v>133</v>
      </c>
      <c r="B17" s="73"/>
      <c r="C17" s="73" t="s">
        <v>137</v>
      </c>
      <c r="D17" s="73" t="s">
        <v>63</v>
      </c>
      <c r="E17" s="73" t="s">
        <v>43</v>
      </c>
      <c r="F17" s="73" t="str">
        <f t="shared" si="0"/>
        <v>Charlie Dev 2</v>
      </c>
      <c r="G17" s="73" t="s">
        <v>250</v>
      </c>
      <c r="H17" s="73"/>
    </row>
    <row r="18" spans="1:8" x14ac:dyDescent="0.3">
      <c r="A18" s="121" t="s">
        <v>135</v>
      </c>
      <c r="B18" s="73"/>
      <c r="C18" s="73" t="s">
        <v>137</v>
      </c>
      <c r="D18" s="73" t="s">
        <v>63</v>
      </c>
      <c r="E18" s="73" t="s">
        <v>43</v>
      </c>
      <c r="F18" s="73" t="str">
        <f t="shared" si="0"/>
        <v>Charlie Dev 3</v>
      </c>
      <c r="G18" s="73" t="s">
        <v>250</v>
      </c>
      <c r="H18" s="73"/>
    </row>
    <row r="19" spans="1:8" x14ac:dyDescent="0.3">
      <c r="A19" s="121" t="s">
        <v>130</v>
      </c>
      <c r="B19" s="73"/>
      <c r="C19" s="73" t="s">
        <v>109</v>
      </c>
      <c r="D19" s="73" t="s">
        <v>63</v>
      </c>
      <c r="E19" s="73" t="s">
        <v>43</v>
      </c>
      <c r="F19" s="73" t="str">
        <f t="shared" si="0"/>
        <v>Delta Appraisal</v>
      </c>
      <c r="G19" s="73" t="s">
        <v>251</v>
      </c>
      <c r="H19" s="73"/>
    </row>
    <row r="20" spans="1:8" x14ac:dyDescent="0.3">
      <c r="A20" s="121" t="s">
        <v>132</v>
      </c>
      <c r="B20" s="73"/>
      <c r="C20" s="73" t="s">
        <v>109</v>
      </c>
      <c r="D20" s="73" t="s">
        <v>63</v>
      </c>
      <c r="E20" s="73" t="s">
        <v>43</v>
      </c>
      <c r="F20" s="73" t="str">
        <f t="shared" si="0"/>
        <v>Delta Dev 1</v>
      </c>
      <c r="G20" s="73" t="s">
        <v>251</v>
      </c>
      <c r="H20" s="73"/>
    </row>
    <row r="21" spans="1:8" x14ac:dyDescent="0.3">
      <c r="A21" s="121" t="s">
        <v>134</v>
      </c>
      <c r="B21" s="73"/>
      <c r="C21" s="73" t="s">
        <v>109</v>
      </c>
      <c r="D21" s="73" t="s">
        <v>63</v>
      </c>
      <c r="E21" s="73" t="s">
        <v>43</v>
      </c>
      <c r="F21" s="73" t="str">
        <f t="shared" si="0"/>
        <v>Delta Dev 2</v>
      </c>
      <c r="G21" s="73" t="s">
        <v>251</v>
      </c>
      <c r="H21" s="73"/>
    </row>
    <row r="22" spans="1:8" x14ac:dyDescent="0.3">
      <c r="A22" s="121" t="s">
        <v>136</v>
      </c>
      <c r="B22" s="73"/>
      <c r="C22" s="73" t="s">
        <v>109</v>
      </c>
      <c r="D22" s="73" t="s">
        <v>63</v>
      </c>
      <c r="E22" s="73" t="s">
        <v>43</v>
      </c>
      <c r="F22" s="73" t="str">
        <f t="shared" si="0"/>
        <v>Delta Dev 3</v>
      </c>
      <c r="G22" s="73" t="s">
        <v>251</v>
      </c>
      <c r="H22" s="73"/>
    </row>
    <row r="23" spans="1:8" x14ac:dyDescent="0.3">
      <c r="A23" s="121" t="s">
        <v>128</v>
      </c>
      <c r="B23" s="73"/>
      <c r="C23" s="73" t="s">
        <v>109</v>
      </c>
      <c r="D23" s="73" t="s">
        <v>63</v>
      </c>
      <c r="E23" s="73" t="s">
        <v>43</v>
      </c>
      <c r="F23" s="73" t="str">
        <f t="shared" si="0"/>
        <v>Delta Exploration</v>
      </c>
      <c r="G23" s="73" t="s">
        <v>251</v>
      </c>
      <c r="H23" s="73"/>
    </row>
    <row r="24" spans="1:8" x14ac:dyDescent="0.3">
      <c r="A24" s="121" t="s">
        <v>190</v>
      </c>
      <c r="B24" s="73"/>
      <c r="C24" s="73" t="s">
        <v>60</v>
      </c>
      <c r="D24" s="73" t="s">
        <v>62</v>
      </c>
      <c r="E24" s="73" t="s">
        <v>41</v>
      </c>
      <c r="F24" s="73" t="str">
        <f t="shared" si="0"/>
        <v>Echo Base</v>
      </c>
      <c r="G24" s="73" t="s">
        <v>191</v>
      </c>
      <c r="H24" s="73"/>
    </row>
    <row r="25" spans="1:8" x14ac:dyDescent="0.3">
      <c r="A25" s="100" t="s">
        <v>193</v>
      </c>
      <c r="B25" s="73"/>
      <c r="C25" s="73" t="s">
        <v>60</v>
      </c>
      <c r="D25" s="73" t="s">
        <v>62</v>
      </c>
      <c r="E25" s="73" t="s">
        <v>44</v>
      </c>
      <c r="F25" s="73" t="str">
        <f t="shared" si="0"/>
        <v>Echo ACCELERATE</v>
      </c>
      <c r="G25" s="73" t="s">
        <v>191</v>
      </c>
      <c r="H25" s="73"/>
    </row>
    <row r="26" spans="1:8" x14ac:dyDescent="0.3">
      <c r="A26" s="100" t="s">
        <v>192</v>
      </c>
      <c r="B26" s="73"/>
      <c r="C26" s="73" t="s">
        <v>60</v>
      </c>
      <c r="D26" s="73" t="s">
        <v>62</v>
      </c>
      <c r="E26" s="73" t="s">
        <v>44</v>
      </c>
      <c r="F26" s="73" t="str">
        <f t="shared" si="0"/>
        <v>Echo PLAN</v>
      </c>
      <c r="G26" s="73" t="s">
        <v>191</v>
      </c>
      <c r="H26" s="73"/>
    </row>
    <row r="27" spans="1:8" x14ac:dyDescent="0.3">
      <c r="A27"/>
      <c r="B27" s="8"/>
      <c r="H27" s="6"/>
    </row>
    <row r="28" spans="1:8" x14ac:dyDescent="0.3">
      <c r="A28" s="8"/>
      <c r="B28" s="9"/>
    </row>
    <row r="29" spans="1:8" ht="15.6" x14ac:dyDescent="0.3">
      <c r="A29" s="10" t="s">
        <v>45</v>
      </c>
      <c r="B29" s="8"/>
    </row>
    <row r="30" spans="1:8" s="7" customFormat="1" x14ac:dyDescent="0.3">
      <c r="A30" s="11" t="s">
        <v>46</v>
      </c>
      <c r="B30" s="8"/>
      <c r="C30" s="6"/>
      <c r="D30" s="6"/>
      <c r="E30" s="6"/>
      <c r="F30" s="6"/>
      <c r="G30" s="6"/>
    </row>
    <row r="31" spans="1:8" s="7" customFormat="1" x14ac:dyDescent="0.3">
      <c r="A31" s="11" t="s">
        <v>47</v>
      </c>
      <c r="B31" s="8"/>
      <c r="C31" s="6"/>
      <c r="D31" s="6"/>
      <c r="E31" s="6"/>
      <c r="F31" s="6"/>
      <c r="G31" s="6"/>
    </row>
    <row r="32" spans="1:8" s="7" customFormat="1" ht="34.200000000000003" customHeight="1" x14ac:dyDescent="0.3">
      <c r="A32" s="12" t="s">
        <v>49</v>
      </c>
      <c r="B32" s="12"/>
      <c r="C32" s="6"/>
      <c r="D32" s="6"/>
      <c r="E32" s="6"/>
      <c r="F32" s="6"/>
      <c r="G32" s="6"/>
    </row>
    <row r="33" spans="1:7" s="7" customFormat="1" x14ac:dyDescent="0.3">
      <c r="A33" s="13" t="s">
        <v>48</v>
      </c>
      <c r="B33" s="6"/>
      <c r="C33" s="14"/>
      <c r="D33" s="6"/>
      <c r="E33" s="6"/>
      <c r="F33" s="6"/>
      <c r="G33" s="6"/>
    </row>
    <row r="34" spans="1:7" s="7" customFormat="1" x14ac:dyDescent="0.3">
      <c r="A34" s="13"/>
      <c r="B34" s="6"/>
      <c r="C34" s="14"/>
      <c r="D34" s="6"/>
      <c r="E34" s="6"/>
      <c r="F34" s="6"/>
      <c r="G34" s="6"/>
    </row>
    <row r="35" spans="1:7" s="7" customFormat="1" x14ac:dyDescent="0.3">
      <c r="A35" s="13"/>
      <c r="B35" s="6"/>
      <c r="C35" s="14"/>
      <c r="D35" s="6"/>
      <c r="E35" s="6"/>
      <c r="F35" s="6"/>
      <c r="G35" s="6"/>
    </row>
    <row r="36" spans="1:7" s="7" customFormat="1" x14ac:dyDescent="0.3">
      <c r="A36" s="13"/>
      <c r="B36" s="6"/>
      <c r="C36" s="14"/>
      <c r="D36" s="6"/>
      <c r="E36" s="6"/>
      <c r="F36" s="6"/>
      <c r="G36" s="6"/>
    </row>
    <row r="37" spans="1:7" s="7" customFormat="1" x14ac:dyDescent="0.3">
      <c r="A37" s="13"/>
      <c r="B37" s="6"/>
      <c r="C37" s="14"/>
      <c r="D37" s="6"/>
      <c r="E37" s="6"/>
      <c r="F37" s="6"/>
      <c r="G37" s="6"/>
    </row>
    <row r="38" spans="1:7" s="7" customFormat="1" x14ac:dyDescent="0.3">
      <c r="A38" s="13"/>
      <c r="B38" s="6"/>
      <c r="C38" s="14"/>
      <c r="D38" s="6"/>
      <c r="E38" s="6"/>
      <c r="F38" s="6"/>
      <c r="G38" s="6"/>
    </row>
    <row r="39" spans="1:7" s="7" customFormat="1" x14ac:dyDescent="0.3">
      <c r="A39" s="13"/>
      <c r="B39" s="6"/>
      <c r="C39" s="14"/>
      <c r="D39" s="6"/>
      <c r="E39" s="6"/>
      <c r="F39" s="6"/>
      <c r="G39" s="6"/>
    </row>
    <row r="40" spans="1:7" s="7" customFormat="1" x14ac:dyDescent="0.3">
      <c r="A40" s="13"/>
      <c r="B40" s="6"/>
      <c r="C40" s="14"/>
      <c r="D40" s="6"/>
      <c r="E40" s="6"/>
      <c r="F40" s="6"/>
      <c r="G40" s="6"/>
    </row>
    <row r="41" spans="1:7" s="7" customFormat="1" x14ac:dyDescent="0.3">
      <c r="A41" s="13"/>
      <c r="B41" s="6"/>
      <c r="C41" s="14"/>
      <c r="D41" s="6"/>
      <c r="E41" s="6"/>
      <c r="F41" s="6"/>
      <c r="G41" s="6"/>
    </row>
    <row r="42" spans="1:7" s="7" customFormat="1" x14ac:dyDescent="0.3">
      <c r="A42" s="13"/>
      <c r="B42" s="6"/>
      <c r="C42" s="14"/>
      <c r="D42" s="6"/>
      <c r="E42" s="6"/>
      <c r="F42" s="6"/>
      <c r="G42" s="6"/>
    </row>
    <row r="43" spans="1:7" s="7" customFormat="1" x14ac:dyDescent="0.3">
      <c r="A43" s="13"/>
      <c r="B43" s="6"/>
      <c r="C43" s="14"/>
      <c r="D43" s="6"/>
      <c r="E43" s="6"/>
      <c r="F43" s="6"/>
      <c r="G43" s="6"/>
    </row>
    <row r="44" spans="1:7" s="7" customFormat="1" x14ac:dyDescent="0.3">
      <c r="A44" s="13"/>
      <c r="B44" s="6"/>
      <c r="C44" s="14"/>
      <c r="D44" s="6"/>
      <c r="E44" s="6"/>
      <c r="F44" s="6"/>
      <c r="G44" s="6"/>
    </row>
    <row r="45" spans="1:7" s="7" customFormat="1" x14ac:dyDescent="0.3">
      <c r="A45" s="13"/>
      <c r="B45" s="6"/>
      <c r="C45" s="14"/>
      <c r="D45" s="6"/>
      <c r="E45" s="6"/>
      <c r="F45" s="6"/>
      <c r="G45" s="6"/>
    </row>
    <row r="46" spans="1:7" s="7" customFormat="1" x14ac:dyDescent="0.3">
      <c r="A46" s="13"/>
      <c r="B46" s="6"/>
      <c r="C46" s="14"/>
      <c r="D46" s="6"/>
      <c r="E46" s="6"/>
      <c r="F46" s="6"/>
      <c r="G46" s="6"/>
    </row>
    <row r="47" spans="1:7" s="7" customFormat="1" x14ac:dyDescent="0.3">
      <c r="A47" s="13"/>
      <c r="B47" s="6"/>
      <c r="C47" s="14"/>
      <c r="D47" s="6"/>
      <c r="E47" s="6"/>
      <c r="F47" s="6"/>
      <c r="G47" s="6"/>
    </row>
    <row r="48" spans="1:7" s="7" customFormat="1" x14ac:dyDescent="0.3">
      <c r="A48" s="13"/>
      <c r="B48" s="6"/>
      <c r="C48" s="14"/>
      <c r="D48" s="6"/>
      <c r="E48" s="6"/>
      <c r="F48" s="6"/>
      <c r="G48" s="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CE3D6-27DA-4D1F-A409-EC19AD25BB7D}">
  <sheetPr>
    <tabColor theme="9"/>
  </sheetPr>
  <dimension ref="A1:AW34"/>
  <sheetViews>
    <sheetView zoomScaleNormal="100" workbookViewId="0">
      <pane xSplit="2" ySplit="1" topLeftCell="C2" activePane="bottomRight" state="frozen"/>
      <selection activeCell="L12" sqref="L12"/>
      <selection pane="topRight" activeCell="L12" sqref="L12"/>
      <selection pane="bottomLeft" activeCell="L12" sqref="L12"/>
      <selection pane="bottomRight" activeCell="F1" sqref="F1"/>
    </sheetView>
  </sheetViews>
  <sheetFormatPr defaultColWidth="9.33203125" defaultRowHeight="14.4" x14ac:dyDescent="0.3"/>
  <cols>
    <col min="1" max="1" width="23.5546875" style="27" customWidth="1"/>
    <col min="2" max="2" width="29.44140625" style="26" bestFit="1" customWidth="1"/>
    <col min="3" max="3" width="9.5546875" style="26" customWidth="1"/>
    <col min="4" max="9" width="9.6640625" style="129" bestFit="1" customWidth="1"/>
    <col min="10" max="23" width="10.33203125" style="129" bestFit="1" customWidth="1"/>
    <col min="24" max="43" width="10.33203125" style="130" bestFit="1" customWidth="1"/>
    <col min="44" max="49" width="9.33203125" style="130"/>
    <col min="50" max="16384" width="9.33203125" style="19"/>
  </cols>
  <sheetData>
    <row r="1" spans="1:49" s="25" customFormat="1" x14ac:dyDescent="0.3">
      <c r="A1" s="28" t="s">
        <v>108</v>
      </c>
      <c r="B1" s="29" t="s">
        <v>3</v>
      </c>
      <c r="C1" s="29" t="s">
        <v>186</v>
      </c>
      <c r="D1" s="131">
        <v>45658</v>
      </c>
      <c r="E1" s="131">
        <v>46023</v>
      </c>
      <c r="F1" s="131">
        <v>46388</v>
      </c>
      <c r="G1" s="131">
        <v>46753</v>
      </c>
      <c r="H1" s="131">
        <v>47119</v>
      </c>
      <c r="I1" s="131">
        <v>47484</v>
      </c>
      <c r="J1" s="131">
        <v>47849</v>
      </c>
      <c r="K1" s="131">
        <v>48214</v>
      </c>
      <c r="L1" s="131">
        <v>48580</v>
      </c>
      <c r="M1" s="131">
        <v>48945</v>
      </c>
      <c r="N1" s="131">
        <v>49310</v>
      </c>
      <c r="O1" s="131">
        <v>49675</v>
      </c>
      <c r="P1" s="131">
        <v>50041</v>
      </c>
      <c r="Q1" s="131">
        <v>50406</v>
      </c>
      <c r="R1" s="131">
        <v>50771</v>
      </c>
      <c r="S1" s="131">
        <v>51136</v>
      </c>
      <c r="T1" s="131">
        <v>51502</v>
      </c>
      <c r="U1" s="131">
        <v>51867</v>
      </c>
      <c r="V1" s="131">
        <v>52232</v>
      </c>
      <c r="W1" s="131">
        <v>52597</v>
      </c>
      <c r="X1" s="131">
        <v>52963</v>
      </c>
      <c r="Y1" s="131">
        <v>53328</v>
      </c>
      <c r="Z1" s="131">
        <v>53693</v>
      </c>
      <c r="AA1" s="131">
        <v>54058</v>
      </c>
      <c r="AB1" s="131">
        <v>54424</v>
      </c>
      <c r="AC1" s="131">
        <v>54789</v>
      </c>
      <c r="AD1" s="131">
        <v>55154</v>
      </c>
      <c r="AE1" s="131">
        <v>55519</v>
      </c>
      <c r="AF1" s="131">
        <v>55885</v>
      </c>
      <c r="AG1" s="131">
        <v>56250</v>
      </c>
      <c r="AH1" s="131">
        <v>56615</v>
      </c>
      <c r="AI1" s="131">
        <v>56980</v>
      </c>
      <c r="AJ1" s="131">
        <v>57346</v>
      </c>
      <c r="AK1" s="131">
        <v>57711</v>
      </c>
      <c r="AL1" s="131">
        <v>58076</v>
      </c>
      <c r="AM1" s="131">
        <v>58441</v>
      </c>
      <c r="AN1" s="131">
        <v>58807</v>
      </c>
      <c r="AO1" s="131">
        <v>59172</v>
      </c>
      <c r="AP1" s="131">
        <v>59537</v>
      </c>
      <c r="AQ1" s="131">
        <v>59902</v>
      </c>
      <c r="AR1" s="131">
        <v>60268</v>
      </c>
      <c r="AS1" s="131">
        <v>60633</v>
      </c>
      <c r="AT1" s="131">
        <v>60998</v>
      </c>
      <c r="AU1" s="131">
        <v>61363</v>
      </c>
      <c r="AV1" s="131">
        <v>61729</v>
      </c>
      <c r="AW1" s="131">
        <v>62094</v>
      </c>
    </row>
    <row r="2" spans="1:49" s="25" customFormat="1" x14ac:dyDescent="0.3">
      <c r="A2" s="30" t="s">
        <v>57</v>
      </c>
      <c r="B2" s="31" t="s">
        <v>149</v>
      </c>
      <c r="C2" s="31" t="s">
        <v>150</v>
      </c>
      <c r="D2" s="33">
        <v>85</v>
      </c>
      <c r="E2" s="33">
        <v>90</v>
      </c>
      <c r="F2" s="33">
        <v>90</v>
      </c>
      <c r="G2" s="33">
        <v>90</v>
      </c>
      <c r="H2" s="33">
        <v>90</v>
      </c>
      <c r="I2" s="33">
        <v>90</v>
      </c>
      <c r="J2" s="33">
        <v>90</v>
      </c>
      <c r="K2" s="33">
        <v>90</v>
      </c>
      <c r="L2" s="33">
        <v>90</v>
      </c>
      <c r="M2" s="33">
        <v>90</v>
      </c>
      <c r="N2" s="33">
        <v>90</v>
      </c>
      <c r="O2" s="33">
        <v>90</v>
      </c>
      <c r="P2" s="33">
        <v>90</v>
      </c>
      <c r="Q2" s="33">
        <v>90</v>
      </c>
      <c r="R2" s="33">
        <v>90</v>
      </c>
      <c r="S2" s="33">
        <v>90</v>
      </c>
      <c r="T2" s="33">
        <v>90</v>
      </c>
      <c r="U2" s="33">
        <v>90</v>
      </c>
      <c r="V2" s="33">
        <v>90</v>
      </c>
      <c r="W2" s="33">
        <v>90</v>
      </c>
      <c r="X2" s="33">
        <v>90</v>
      </c>
      <c r="Y2" s="33">
        <v>90</v>
      </c>
      <c r="Z2" s="33">
        <v>90</v>
      </c>
      <c r="AA2" s="33">
        <v>90</v>
      </c>
      <c r="AB2" s="33">
        <v>90</v>
      </c>
      <c r="AC2" s="33">
        <v>90</v>
      </c>
      <c r="AD2" s="33">
        <v>90</v>
      </c>
      <c r="AE2" s="33">
        <v>90</v>
      </c>
      <c r="AF2" s="33">
        <v>90</v>
      </c>
      <c r="AG2" s="33">
        <v>90</v>
      </c>
      <c r="AH2" s="33">
        <v>90</v>
      </c>
      <c r="AI2" s="33">
        <v>90</v>
      </c>
      <c r="AJ2" s="33">
        <v>90</v>
      </c>
      <c r="AK2" s="33">
        <v>90</v>
      </c>
      <c r="AL2" s="33">
        <v>90</v>
      </c>
      <c r="AM2" s="33">
        <v>90</v>
      </c>
      <c r="AN2" s="33">
        <v>90</v>
      </c>
      <c r="AO2" s="33">
        <v>90</v>
      </c>
      <c r="AP2" s="33">
        <v>90</v>
      </c>
      <c r="AQ2" s="33">
        <v>90</v>
      </c>
      <c r="AR2" s="33">
        <v>90</v>
      </c>
      <c r="AS2" s="33">
        <v>90</v>
      </c>
      <c r="AT2" s="33">
        <v>90</v>
      </c>
      <c r="AU2" s="33">
        <v>90</v>
      </c>
      <c r="AV2" s="33">
        <v>90</v>
      </c>
      <c r="AW2" s="33">
        <v>90</v>
      </c>
    </row>
    <row r="3" spans="1:49" s="25" customFormat="1" x14ac:dyDescent="0.3">
      <c r="A3" s="32"/>
      <c r="B3" s="31" t="s">
        <v>151</v>
      </c>
      <c r="C3" s="31" t="s">
        <v>152</v>
      </c>
      <c r="D3" s="33">
        <v>4</v>
      </c>
      <c r="E3" s="33">
        <v>4</v>
      </c>
      <c r="F3" s="33">
        <v>4</v>
      </c>
      <c r="G3" s="33">
        <v>4</v>
      </c>
      <c r="H3" s="33">
        <v>4</v>
      </c>
      <c r="I3" s="33">
        <v>4</v>
      </c>
      <c r="J3" s="33">
        <v>4</v>
      </c>
      <c r="K3" s="33">
        <v>4</v>
      </c>
      <c r="L3" s="33">
        <v>4</v>
      </c>
      <c r="M3" s="33">
        <v>4</v>
      </c>
      <c r="N3" s="33">
        <v>4</v>
      </c>
      <c r="O3" s="33">
        <v>4</v>
      </c>
      <c r="P3" s="33">
        <v>4</v>
      </c>
      <c r="Q3" s="33">
        <v>4</v>
      </c>
      <c r="R3" s="33">
        <v>4</v>
      </c>
      <c r="S3" s="33">
        <v>4</v>
      </c>
      <c r="T3" s="33">
        <v>4</v>
      </c>
      <c r="U3" s="33">
        <v>4</v>
      </c>
      <c r="V3" s="33">
        <v>4</v>
      </c>
      <c r="W3" s="33">
        <v>4</v>
      </c>
      <c r="X3" s="33">
        <v>4</v>
      </c>
      <c r="Y3" s="33">
        <v>4</v>
      </c>
      <c r="Z3" s="33">
        <v>4</v>
      </c>
      <c r="AA3" s="33">
        <v>4</v>
      </c>
      <c r="AB3" s="33">
        <v>4</v>
      </c>
      <c r="AC3" s="33">
        <v>4</v>
      </c>
      <c r="AD3" s="33">
        <v>4</v>
      </c>
      <c r="AE3" s="33">
        <v>4</v>
      </c>
      <c r="AF3" s="33">
        <v>4</v>
      </c>
      <c r="AG3" s="33">
        <v>4</v>
      </c>
      <c r="AH3" s="33">
        <v>4</v>
      </c>
      <c r="AI3" s="33">
        <v>4</v>
      </c>
      <c r="AJ3" s="33">
        <v>4</v>
      </c>
      <c r="AK3" s="33">
        <v>4</v>
      </c>
      <c r="AL3" s="33">
        <v>4</v>
      </c>
      <c r="AM3" s="33">
        <v>4</v>
      </c>
      <c r="AN3" s="33">
        <v>4</v>
      </c>
      <c r="AO3" s="33">
        <v>4</v>
      </c>
      <c r="AP3" s="33">
        <v>4</v>
      </c>
      <c r="AQ3" s="33">
        <v>4</v>
      </c>
      <c r="AR3" s="33">
        <v>4</v>
      </c>
      <c r="AS3" s="33">
        <v>4</v>
      </c>
      <c r="AT3" s="33">
        <v>4</v>
      </c>
      <c r="AU3" s="33">
        <v>4</v>
      </c>
      <c r="AV3" s="33">
        <v>4</v>
      </c>
      <c r="AW3" s="33">
        <v>4</v>
      </c>
    </row>
    <row r="4" spans="1:49" s="25" customFormat="1" x14ac:dyDescent="0.3">
      <c r="A4" s="30" t="s">
        <v>188</v>
      </c>
      <c r="B4" s="31" t="s">
        <v>149</v>
      </c>
      <c r="C4" s="31" t="s">
        <v>150</v>
      </c>
      <c r="D4" s="33">
        <v>75</v>
      </c>
      <c r="E4" s="33">
        <v>75</v>
      </c>
      <c r="F4" s="33">
        <v>75</v>
      </c>
      <c r="G4" s="33">
        <v>75</v>
      </c>
      <c r="H4" s="33">
        <v>75</v>
      </c>
      <c r="I4" s="33">
        <v>75</v>
      </c>
      <c r="J4" s="33">
        <v>75</v>
      </c>
      <c r="K4" s="33">
        <v>75</v>
      </c>
      <c r="L4" s="33">
        <v>75</v>
      </c>
      <c r="M4" s="33">
        <v>75</v>
      </c>
      <c r="N4" s="33">
        <v>75</v>
      </c>
      <c r="O4" s="33">
        <v>75</v>
      </c>
      <c r="P4" s="33">
        <v>75</v>
      </c>
      <c r="Q4" s="33">
        <v>75</v>
      </c>
      <c r="R4" s="33">
        <v>75</v>
      </c>
      <c r="S4" s="33">
        <v>75</v>
      </c>
      <c r="T4" s="33">
        <v>75</v>
      </c>
      <c r="U4" s="33">
        <v>75</v>
      </c>
      <c r="V4" s="33">
        <v>75</v>
      </c>
      <c r="W4" s="33">
        <v>75</v>
      </c>
      <c r="X4" s="33">
        <v>75</v>
      </c>
      <c r="Y4" s="33">
        <v>75</v>
      </c>
      <c r="Z4" s="33">
        <v>75</v>
      </c>
      <c r="AA4" s="33">
        <v>75</v>
      </c>
      <c r="AB4" s="33">
        <v>75</v>
      </c>
      <c r="AC4" s="33">
        <v>75</v>
      </c>
      <c r="AD4" s="33">
        <v>75</v>
      </c>
      <c r="AE4" s="33">
        <v>75</v>
      </c>
      <c r="AF4" s="33">
        <v>75</v>
      </c>
      <c r="AG4" s="33">
        <v>75</v>
      </c>
      <c r="AH4" s="33">
        <v>75</v>
      </c>
      <c r="AI4" s="33">
        <v>75</v>
      </c>
      <c r="AJ4" s="33">
        <v>75</v>
      </c>
      <c r="AK4" s="33">
        <v>75</v>
      </c>
      <c r="AL4" s="33">
        <v>75</v>
      </c>
      <c r="AM4" s="33">
        <v>75</v>
      </c>
      <c r="AN4" s="33">
        <v>75</v>
      </c>
      <c r="AO4" s="33">
        <v>75</v>
      </c>
      <c r="AP4" s="33">
        <v>75</v>
      </c>
      <c r="AQ4" s="33">
        <v>75</v>
      </c>
      <c r="AR4" s="33">
        <v>75</v>
      </c>
      <c r="AS4" s="33">
        <v>75</v>
      </c>
      <c r="AT4" s="33">
        <v>75</v>
      </c>
      <c r="AU4" s="33">
        <v>75</v>
      </c>
      <c r="AV4" s="33">
        <v>75</v>
      </c>
      <c r="AW4" s="33">
        <v>75</v>
      </c>
    </row>
    <row r="5" spans="1:49" s="25" customFormat="1" x14ac:dyDescent="0.3">
      <c r="A5" s="32"/>
      <c r="B5" s="31" t="s">
        <v>151</v>
      </c>
      <c r="C5" s="31" t="s">
        <v>152</v>
      </c>
      <c r="D5" s="33">
        <v>3</v>
      </c>
      <c r="E5" s="33">
        <v>3</v>
      </c>
      <c r="F5" s="33">
        <v>3</v>
      </c>
      <c r="G5" s="33">
        <v>3</v>
      </c>
      <c r="H5" s="33">
        <v>3</v>
      </c>
      <c r="I5" s="33">
        <v>3</v>
      </c>
      <c r="J5" s="33">
        <v>3</v>
      </c>
      <c r="K5" s="33">
        <v>3</v>
      </c>
      <c r="L5" s="33">
        <v>3</v>
      </c>
      <c r="M5" s="33">
        <v>3</v>
      </c>
      <c r="N5" s="33">
        <v>3</v>
      </c>
      <c r="O5" s="33">
        <v>3</v>
      </c>
      <c r="P5" s="33">
        <v>3</v>
      </c>
      <c r="Q5" s="33">
        <v>3</v>
      </c>
      <c r="R5" s="33">
        <v>3</v>
      </c>
      <c r="S5" s="33">
        <v>3</v>
      </c>
      <c r="T5" s="33">
        <v>3</v>
      </c>
      <c r="U5" s="33">
        <v>3</v>
      </c>
      <c r="V5" s="33">
        <v>3</v>
      </c>
      <c r="W5" s="33">
        <v>3</v>
      </c>
      <c r="X5" s="33">
        <v>3</v>
      </c>
      <c r="Y5" s="33">
        <v>3</v>
      </c>
      <c r="Z5" s="33">
        <v>3</v>
      </c>
      <c r="AA5" s="33">
        <v>3</v>
      </c>
      <c r="AB5" s="33">
        <v>3</v>
      </c>
      <c r="AC5" s="33">
        <v>3</v>
      </c>
      <c r="AD5" s="33">
        <v>3</v>
      </c>
      <c r="AE5" s="33">
        <v>3</v>
      </c>
      <c r="AF5" s="33">
        <v>3</v>
      </c>
      <c r="AG5" s="33">
        <v>3</v>
      </c>
      <c r="AH5" s="33">
        <v>3</v>
      </c>
      <c r="AI5" s="33">
        <v>3</v>
      </c>
      <c r="AJ5" s="33">
        <v>3</v>
      </c>
      <c r="AK5" s="33">
        <v>3</v>
      </c>
      <c r="AL5" s="33">
        <v>3</v>
      </c>
      <c r="AM5" s="33">
        <v>3</v>
      </c>
      <c r="AN5" s="33">
        <v>3</v>
      </c>
      <c r="AO5" s="33">
        <v>3</v>
      </c>
      <c r="AP5" s="33">
        <v>3</v>
      </c>
      <c r="AQ5" s="33">
        <v>3</v>
      </c>
      <c r="AR5" s="33">
        <v>3</v>
      </c>
      <c r="AS5" s="33">
        <v>3</v>
      </c>
      <c r="AT5" s="33">
        <v>3</v>
      </c>
      <c r="AU5" s="33">
        <v>3</v>
      </c>
      <c r="AV5" s="33">
        <v>3</v>
      </c>
      <c r="AW5" s="33">
        <v>3</v>
      </c>
    </row>
    <row r="6" spans="1:49" s="25" customFormat="1" x14ac:dyDescent="0.3">
      <c r="A6" s="30" t="s">
        <v>58</v>
      </c>
      <c r="B6" s="31" t="s">
        <v>149</v>
      </c>
      <c r="C6" s="31" t="s">
        <v>150</v>
      </c>
      <c r="D6" s="33">
        <v>55</v>
      </c>
      <c r="E6" s="33">
        <v>55</v>
      </c>
      <c r="F6" s="33">
        <v>55</v>
      </c>
      <c r="G6" s="33">
        <v>55</v>
      </c>
      <c r="H6" s="33">
        <v>55</v>
      </c>
      <c r="I6" s="33">
        <v>55</v>
      </c>
      <c r="J6" s="33">
        <v>55</v>
      </c>
      <c r="K6" s="33">
        <v>55</v>
      </c>
      <c r="L6" s="33">
        <v>55</v>
      </c>
      <c r="M6" s="33">
        <v>55</v>
      </c>
      <c r="N6" s="33">
        <v>55</v>
      </c>
      <c r="O6" s="33">
        <v>55</v>
      </c>
      <c r="P6" s="33">
        <v>55</v>
      </c>
      <c r="Q6" s="33">
        <v>55</v>
      </c>
      <c r="R6" s="33">
        <v>55</v>
      </c>
      <c r="S6" s="33">
        <v>55</v>
      </c>
      <c r="T6" s="33">
        <v>55</v>
      </c>
      <c r="U6" s="33">
        <v>55</v>
      </c>
      <c r="V6" s="33">
        <v>55</v>
      </c>
      <c r="W6" s="33">
        <v>55</v>
      </c>
      <c r="X6" s="33">
        <v>55</v>
      </c>
      <c r="Y6" s="33">
        <v>55</v>
      </c>
      <c r="Z6" s="33">
        <v>55</v>
      </c>
      <c r="AA6" s="33">
        <v>55</v>
      </c>
      <c r="AB6" s="33">
        <v>55</v>
      </c>
      <c r="AC6" s="33">
        <v>55</v>
      </c>
      <c r="AD6" s="33">
        <v>55</v>
      </c>
      <c r="AE6" s="33">
        <v>55</v>
      </c>
      <c r="AF6" s="33">
        <v>55</v>
      </c>
      <c r="AG6" s="33">
        <v>55</v>
      </c>
      <c r="AH6" s="33">
        <v>55</v>
      </c>
      <c r="AI6" s="33">
        <v>55</v>
      </c>
      <c r="AJ6" s="33">
        <v>55</v>
      </c>
      <c r="AK6" s="33">
        <v>55</v>
      </c>
      <c r="AL6" s="33">
        <v>55</v>
      </c>
      <c r="AM6" s="33">
        <v>55</v>
      </c>
      <c r="AN6" s="33">
        <v>55</v>
      </c>
      <c r="AO6" s="33">
        <v>55</v>
      </c>
      <c r="AP6" s="33">
        <v>55</v>
      </c>
      <c r="AQ6" s="33">
        <v>55</v>
      </c>
      <c r="AR6" s="33">
        <v>55</v>
      </c>
      <c r="AS6" s="33">
        <v>55</v>
      </c>
      <c r="AT6" s="33">
        <v>55</v>
      </c>
      <c r="AU6" s="33">
        <v>55</v>
      </c>
      <c r="AV6" s="33">
        <v>55</v>
      </c>
      <c r="AW6" s="33">
        <v>55</v>
      </c>
    </row>
    <row r="7" spans="1:49" s="25" customFormat="1" x14ac:dyDescent="0.3">
      <c r="A7" s="32"/>
      <c r="B7" s="31" t="s">
        <v>151</v>
      </c>
      <c r="C7" s="31" t="s">
        <v>152</v>
      </c>
      <c r="D7" s="33">
        <v>2</v>
      </c>
      <c r="E7" s="33">
        <v>2</v>
      </c>
      <c r="F7" s="33">
        <v>2</v>
      </c>
      <c r="G7" s="33">
        <v>2</v>
      </c>
      <c r="H7" s="33">
        <v>2</v>
      </c>
      <c r="I7" s="33">
        <v>2</v>
      </c>
      <c r="J7" s="33">
        <v>2</v>
      </c>
      <c r="K7" s="33">
        <v>2</v>
      </c>
      <c r="L7" s="33">
        <v>2</v>
      </c>
      <c r="M7" s="33">
        <v>2</v>
      </c>
      <c r="N7" s="33">
        <v>2</v>
      </c>
      <c r="O7" s="33">
        <v>2</v>
      </c>
      <c r="P7" s="33">
        <v>2</v>
      </c>
      <c r="Q7" s="33">
        <v>2</v>
      </c>
      <c r="R7" s="33">
        <v>2</v>
      </c>
      <c r="S7" s="33">
        <v>2</v>
      </c>
      <c r="T7" s="33">
        <v>2</v>
      </c>
      <c r="U7" s="33">
        <v>2</v>
      </c>
      <c r="V7" s="33">
        <v>2</v>
      </c>
      <c r="W7" s="33">
        <v>2</v>
      </c>
      <c r="X7" s="33">
        <v>2</v>
      </c>
      <c r="Y7" s="33">
        <v>2</v>
      </c>
      <c r="Z7" s="33">
        <v>2</v>
      </c>
      <c r="AA7" s="33">
        <v>2</v>
      </c>
      <c r="AB7" s="33">
        <v>2</v>
      </c>
      <c r="AC7" s="33">
        <v>2</v>
      </c>
      <c r="AD7" s="33">
        <v>2</v>
      </c>
      <c r="AE7" s="33">
        <v>2</v>
      </c>
      <c r="AF7" s="33">
        <v>2</v>
      </c>
      <c r="AG7" s="33">
        <v>2</v>
      </c>
      <c r="AH7" s="33">
        <v>2</v>
      </c>
      <c r="AI7" s="33">
        <v>2</v>
      </c>
      <c r="AJ7" s="33">
        <v>2</v>
      </c>
      <c r="AK7" s="33">
        <v>2</v>
      </c>
      <c r="AL7" s="33">
        <v>2</v>
      </c>
      <c r="AM7" s="33">
        <v>2</v>
      </c>
      <c r="AN7" s="33">
        <v>2</v>
      </c>
      <c r="AO7" s="33">
        <v>2</v>
      </c>
      <c r="AP7" s="33">
        <v>2</v>
      </c>
      <c r="AQ7" s="33">
        <v>2</v>
      </c>
      <c r="AR7" s="33">
        <v>2</v>
      </c>
      <c r="AS7" s="33">
        <v>2</v>
      </c>
      <c r="AT7" s="33">
        <v>2</v>
      </c>
      <c r="AU7" s="33">
        <v>2</v>
      </c>
      <c r="AV7" s="33">
        <v>2</v>
      </c>
      <c r="AW7" s="33">
        <v>2</v>
      </c>
    </row>
    <row r="8" spans="1:49" s="25" customFormat="1" x14ac:dyDescent="0.3">
      <c r="A8" s="32" t="s">
        <v>139</v>
      </c>
      <c r="B8" s="31" t="s">
        <v>153</v>
      </c>
      <c r="C8" s="31" t="s">
        <v>150</v>
      </c>
      <c r="D8" s="33">
        <v>5</v>
      </c>
      <c r="E8" s="33">
        <v>5</v>
      </c>
      <c r="F8" s="33">
        <v>5</v>
      </c>
      <c r="G8" s="33">
        <v>5</v>
      </c>
      <c r="H8" s="33">
        <v>5</v>
      </c>
      <c r="I8" s="33">
        <v>5</v>
      </c>
      <c r="J8" s="33">
        <v>5</v>
      </c>
      <c r="K8" s="33">
        <v>5</v>
      </c>
      <c r="L8" s="33">
        <v>5</v>
      </c>
      <c r="M8" s="33">
        <v>5</v>
      </c>
      <c r="N8" s="33">
        <v>5</v>
      </c>
      <c r="O8" s="33">
        <v>5</v>
      </c>
      <c r="P8" s="33">
        <v>5</v>
      </c>
      <c r="Q8" s="33">
        <v>5</v>
      </c>
      <c r="R8" s="33">
        <v>5</v>
      </c>
      <c r="S8" s="33">
        <v>5</v>
      </c>
      <c r="T8" s="33">
        <v>5</v>
      </c>
      <c r="U8" s="33">
        <v>5</v>
      </c>
      <c r="V8" s="33">
        <v>5</v>
      </c>
      <c r="W8" s="33">
        <v>5</v>
      </c>
      <c r="X8" s="33">
        <v>5</v>
      </c>
      <c r="Y8" s="33">
        <v>5</v>
      </c>
      <c r="Z8" s="33">
        <v>5</v>
      </c>
      <c r="AA8" s="33">
        <v>5</v>
      </c>
      <c r="AB8" s="33">
        <v>5</v>
      </c>
      <c r="AC8" s="33">
        <v>5</v>
      </c>
      <c r="AD8" s="33">
        <v>5</v>
      </c>
      <c r="AE8" s="33">
        <v>5</v>
      </c>
      <c r="AF8" s="33">
        <v>5</v>
      </c>
      <c r="AG8" s="33">
        <v>5</v>
      </c>
      <c r="AH8" s="33">
        <v>5</v>
      </c>
      <c r="AI8" s="33">
        <v>5</v>
      </c>
      <c r="AJ8" s="33">
        <v>5</v>
      </c>
      <c r="AK8" s="33">
        <v>5</v>
      </c>
      <c r="AL8" s="33">
        <v>5</v>
      </c>
      <c r="AM8" s="33">
        <v>5</v>
      </c>
      <c r="AN8" s="33">
        <v>5</v>
      </c>
      <c r="AO8" s="33">
        <v>5</v>
      </c>
      <c r="AP8" s="33">
        <v>5</v>
      </c>
      <c r="AQ8" s="33">
        <v>5</v>
      </c>
      <c r="AR8" s="33">
        <v>5</v>
      </c>
      <c r="AS8" s="33">
        <v>5</v>
      </c>
      <c r="AT8" s="33">
        <v>5</v>
      </c>
      <c r="AU8" s="33">
        <v>5</v>
      </c>
      <c r="AV8" s="33">
        <v>5</v>
      </c>
      <c r="AW8" s="33">
        <v>5</v>
      </c>
    </row>
    <row r="9" spans="1:49" s="25" customFormat="1" x14ac:dyDescent="0.3">
      <c r="A9" s="32"/>
      <c r="B9" s="31" t="s">
        <v>154</v>
      </c>
      <c r="C9" s="31" t="s">
        <v>152</v>
      </c>
      <c r="D9" s="33">
        <v>0.4</v>
      </c>
      <c r="E9" s="33">
        <v>0.4</v>
      </c>
      <c r="F9" s="33">
        <v>0.4</v>
      </c>
      <c r="G9" s="33">
        <v>0.4</v>
      </c>
      <c r="H9" s="33">
        <v>0.4</v>
      </c>
      <c r="I9" s="33">
        <v>0.4</v>
      </c>
      <c r="J9" s="33">
        <v>0.4</v>
      </c>
      <c r="K9" s="33">
        <v>0.4</v>
      </c>
      <c r="L9" s="33">
        <v>0.4</v>
      </c>
      <c r="M9" s="33">
        <v>0.4</v>
      </c>
      <c r="N9" s="33">
        <v>0.4</v>
      </c>
      <c r="O9" s="33">
        <v>0.4</v>
      </c>
      <c r="P9" s="33">
        <v>0.4</v>
      </c>
      <c r="Q9" s="33">
        <v>0.4</v>
      </c>
      <c r="R9" s="33">
        <v>0.4</v>
      </c>
      <c r="S9" s="33">
        <v>0.4</v>
      </c>
      <c r="T9" s="33">
        <v>0.4</v>
      </c>
      <c r="U9" s="33">
        <v>0.4</v>
      </c>
      <c r="V9" s="33">
        <v>0.4</v>
      </c>
      <c r="W9" s="33">
        <v>0.4</v>
      </c>
      <c r="X9" s="33">
        <v>0.4</v>
      </c>
      <c r="Y9" s="33">
        <v>0.4</v>
      </c>
      <c r="Z9" s="33">
        <v>0.4</v>
      </c>
      <c r="AA9" s="33">
        <v>0.4</v>
      </c>
      <c r="AB9" s="33">
        <v>0.4</v>
      </c>
      <c r="AC9" s="33">
        <v>0.4</v>
      </c>
      <c r="AD9" s="33">
        <v>0.4</v>
      </c>
      <c r="AE9" s="33">
        <v>0.4</v>
      </c>
      <c r="AF9" s="33">
        <v>0.4</v>
      </c>
      <c r="AG9" s="33">
        <v>0.4</v>
      </c>
      <c r="AH9" s="33">
        <v>0.4</v>
      </c>
      <c r="AI9" s="33">
        <v>0.4</v>
      </c>
      <c r="AJ9" s="33">
        <v>0.4</v>
      </c>
      <c r="AK9" s="33">
        <v>0.4</v>
      </c>
      <c r="AL9" s="33">
        <v>0.4</v>
      </c>
      <c r="AM9" s="33">
        <v>0.4</v>
      </c>
      <c r="AN9" s="33">
        <v>0.4</v>
      </c>
      <c r="AO9" s="33">
        <v>0.4</v>
      </c>
      <c r="AP9" s="33">
        <v>0.4</v>
      </c>
      <c r="AQ9" s="33">
        <v>0.4</v>
      </c>
      <c r="AR9" s="33">
        <v>0.4</v>
      </c>
      <c r="AS9" s="33">
        <v>0.4</v>
      </c>
      <c r="AT9" s="33">
        <v>0.4</v>
      </c>
      <c r="AU9" s="33">
        <v>0.4</v>
      </c>
      <c r="AV9" s="33">
        <v>0.4</v>
      </c>
      <c r="AW9" s="33">
        <v>0.4</v>
      </c>
    </row>
    <row r="10" spans="1:49" s="25" customFormat="1" x14ac:dyDescent="0.3">
      <c r="A10" s="32"/>
      <c r="B10" s="31" t="s">
        <v>155</v>
      </c>
      <c r="C10" s="31"/>
      <c r="D10" s="122">
        <v>0.1</v>
      </c>
      <c r="E10" s="122">
        <v>0.1</v>
      </c>
      <c r="F10" s="122">
        <v>0.1</v>
      </c>
      <c r="G10" s="122">
        <v>0.1</v>
      </c>
      <c r="H10" s="122">
        <v>0.1</v>
      </c>
      <c r="I10" s="122">
        <v>0.1</v>
      </c>
      <c r="J10" s="122">
        <v>0.1</v>
      </c>
      <c r="K10" s="122">
        <v>0.1</v>
      </c>
      <c r="L10" s="122">
        <v>0.1</v>
      </c>
      <c r="M10" s="122">
        <v>0.1</v>
      </c>
      <c r="N10" s="122">
        <v>0.1</v>
      </c>
      <c r="O10" s="122">
        <v>0.1</v>
      </c>
      <c r="P10" s="122">
        <v>0.1</v>
      </c>
      <c r="Q10" s="122">
        <v>0.1</v>
      </c>
      <c r="R10" s="122">
        <v>0.1</v>
      </c>
      <c r="S10" s="122">
        <v>0.1</v>
      </c>
      <c r="T10" s="122">
        <v>0.1</v>
      </c>
      <c r="U10" s="122">
        <v>0.1</v>
      </c>
      <c r="V10" s="122">
        <v>0.1</v>
      </c>
      <c r="W10" s="122">
        <v>0.1</v>
      </c>
      <c r="X10" s="122">
        <v>0.1</v>
      </c>
      <c r="Y10" s="122">
        <v>0.1</v>
      </c>
      <c r="Z10" s="122">
        <v>0.1</v>
      </c>
      <c r="AA10" s="122">
        <v>0.1</v>
      </c>
      <c r="AB10" s="122">
        <v>0.1</v>
      </c>
      <c r="AC10" s="122">
        <v>0.1</v>
      </c>
      <c r="AD10" s="122">
        <v>0.1</v>
      </c>
      <c r="AE10" s="122">
        <v>0.1</v>
      </c>
      <c r="AF10" s="122">
        <v>0.1</v>
      </c>
      <c r="AG10" s="122">
        <v>0.1</v>
      </c>
      <c r="AH10" s="122">
        <v>0.1</v>
      </c>
      <c r="AI10" s="122">
        <v>0.1</v>
      </c>
      <c r="AJ10" s="122">
        <v>0.1</v>
      </c>
      <c r="AK10" s="122">
        <v>0.1</v>
      </c>
      <c r="AL10" s="122">
        <v>0.1</v>
      </c>
      <c r="AM10" s="122">
        <v>0.1</v>
      </c>
      <c r="AN10" s="122">
        <v>0.1</v>
      </c>
      <c r="AO10" s="122">
        <v>0.1</v>
      </c>
      <c r="AP10" s="122">
        <v>0.1</v>
      </c>
      <c r="AQ10" s="123">
        <v>0.1</v>
      </c>
      <c r="AR10" s="122">
        <v>0.1</v>
      </c>
      <c r="AS10" s="123">
        <v>0.1</v>
      </c>
      <c r="AT10" s="122">
        <v>0.1</v>
      </c>
      <c r="AU10" s="123">
        <v>0.1</v>
      </c>
      <c r="AV10" s="122">
        <v>0.1</v>
      </c>
      <c r="AW10" s="123">
        <v>0.1</v>
      </c>
    </row>
    <row r="11" spans="1:49" s="25" customFormat="1" x14ac:dyDescent="0.3">
      <c r="A11" s="32" t="s">
        <v>138</v>
      </c>
      <c r="B11" s="31" t="s">
        <v>153</v>
      </c>
      <c r="C11" s="31" t="s">
        <v>150</v>
      </c>
      <c r="D11" s="33">
        <v>8</v>
      </c>
      <c r="E11" s="33">
        <v>8</v>
      </c>
      <c r="F11" s="33">
        <v>8</v>
      </c>
      <c r="G11" s="33">
        <v>8</v>
      </c>
      <c r="H11" s="33">
        <v>8</v>
      </c>
      <c r="I11" s="33">
        <v>8</v>
      </c>
      <c r="J11" s="33">
        <v>8</v>
      </c>
      <c r="K11" s="33">
        <v>8</v>
      </c>
      <c r="L11" s="33">
        <v>8</v>
      </c>
      <c r="M11" s="33">
        <v>8</v>
      </c>
      <c r="N11" s="33">
        <v>8</v>
      </c>
      <c r="O11" s="33">
        <v>8</v>
      </c>
      <c r="P11" s="33">
        <v>8</v>
      </c>
      <c r="Q11" s="33">
        <v>8</v>
      </c>
      <c r="R11" s="33">
        <v>8</v>
      </c>
      <c r="S11" s="33">
        <v>8</v>
      </c>
      <c r="T11" s="33">
        <v>8</v>
      </c>
      <c r="U11" s="33">
        <v>8</v>
      </c>
      <c r="V11" s="33">
        <v>8</v>
      </c>
      <c r="W11" s="33">
        <v>8</v>
      </c>
      <c r="X11" s="33">
        <v>8</v>
      </c>
      <c r="Y11" s="33">
        <v>8</v>
      </c>
      <c r="Z11" s="33">
        <v>8</v>
      </c>
      <c r="AA11" s="33">
        <v>8</v>
      </c>
      <c r="AB11" s="33">
        <v>8</v>
      </c>
      <c r="AC11" s="33">
        <v>8</v>
      </c>
      <c r="AD11" s="33">
        <v>8</v>
      </c>
      <c r="AE11" s="33">
        <v>8</v>
      </c>
      <c r="AF11" s="33">
        <v>8</v>
      </c>
      <c r="AG11" s="33">
        <v>8</v>
      </c>
      <c r="AH11" s="33">
        <v>8</v>
      </c>
      <c r="AI11" s="33">
        <v>8</v>
      </c>
      <c r="AJ11" s="33">
        <v>8</v>
      </c>
      <c r="AK11" s="33">
        <v>8</v>
      </c>
      <c r="AL11" s="33">
        <v>8</v>
      </c>
      <c r="AM11" s="33">
        <v>8</v>
      </c>
      <c r="AN11" s="33">
        <v>8</v>
      </c>
      <c r="AO11" s="33">
        <v>8</v>
      </c>
      <c r="AP11" s="33">
        <v>8</v>
      </c>
      <c r="AQ11" s="33">
        <v>8</v>
      </c>
      <c r="AR11" s="33">
        <v>8</v>
      </c>
      <c r="AS11" s="33">
        <v>8</v>
      </c>
      <c r="AT11" s="33">
        <v>8</v>
      </c>
      <c r="AU11" s="33">
        <v>8</v>
      </c>
      <c r="AV11" s="33">
        <v>8</v>
      </c>
      <c r="AW11" s="33">
        <v>8</v>
      </c>
    </row>
    <row r="12" spans="1:49" s="25" customFormat="1" x14ac:dyDescent="0.3">
      <c r="A12" s="32"/>
      <c r="B12" s="31" t="s">
        <v>154</v>
      </c>
      <c r="C12" s="31" t="s">
        <v>152</v>
      </c>
      <c r="D12" s="33">
        <v>0.2</v>
      </c>
      <c r="E12" s="33">
        <v>0.2</v>
      </c>
      <c r="F12" s="33">
        <v>0.2</v>
      </c>
      <c r="G12" s="33">
        <v>0.2</v>
      </c>
      <c r="H12" s="33">
        <v>0.2</v>
      </c>
      <c r="I12" s="33">
        <v>0.2</v>
      </c>
      <c r="J12" s="33">
        <v>0.2</v>
      </c>
      <c r="K12" s="33">
        <v>0.2</v>
      </c>
      <c r="L12" s="33">
        <v>0.2</v>
      </c>
      <c r="M12" s="33">
        <v>0.2</v>
      </c>
      <c r="N12" s="33">
        <v>0.2</v>
      </c>
      <c r="O12" s="33">
        <v>0.2</v>
      </c>
      <c r="P12" s="33">
        <v>0.2</v>
      </c>
      <c r="Q12" s="33">
        <v>0.2</v>
      </c>
      <c r="R12" s="33">
        <v>0.2</v>
      </c>
      <c r="S12" s="33">
        <v>0.2</v>
      </c>
      <c r="T12" s="33">
        <v>0.2</v>
      </c>
      <c r="U12" s="33">
        <v>0.2</v>
      </c>
      <c r="V12" s="33">
        <v>0.2</v>
      </c>
      <c r="W12" s="33">
        <v>0.2</v>
      </c>
      <c r="X12" s="33">
        <v>0.2</v>
      </c>
      <c r="Y12" s="33">
        <v>0.2</v>
      </c>
      <c r="Z12" s="33">
        <v>0.2</v>
      </c>
      <c r="AA12" s="33">
        <v>0.2</v>
      </c>
      <c r="AB12" s="33">
        <v>0.2</v>
      </c>
      <c r="AC12" s="33">
        <v>0.2</v>
      </c>
      <c r="AD12" s="33">
        <v>0.2</v>
      </c>
      <c r="AE12" s="33">
        <v>0.2</v>
      </c>
      <c r="AF12" s="33">
        <v>0.2</v>
      </c>
      <c r="AG12" s="33">
        <v>0.2</v>
      </c>
      <c r="AH12" s="33">
        <v>0.2</v>
      </c>
      <c r="AI12" s="33">
        <v>0.2</v>
      </c>
      <c r="AJ12" s="33">
        <v>0.2</v>
      </c>
      <c r="AK12" s="33">
        <v>0.2</v>
      </c>
      <c r="AL12" s="33">
        <v>0.2</v>
      </c>
      <c r="AM12" s="33">
        <v>0.2</v>
      </c>
      <c r="AN12" s="33">
        <v>0.2</v>
      </c>
      <c r="AO12" s="33">
        <v>0.2</v>
      </c>
      <c r="AP12" s="33">
        <v>0.2</v>
      </c>
      <c r="AQ12" s="33">
        <v>0.2</v>
      </c>
      <c r="AR12" s="33">
        <v>0.2</v>
      </c>
      <c r="AS12" s="33">
        <v>0.2</v>
      </c>
      <c r="AT12" s="33">
        <v>0.2</v>
      </c>
      <c r="AU12" s="33">
        <v>0.2</v>
      </c>
      <c r="AV12" s="33">
        <v>0.2</v>
      </c>
      <c r="AW12" s="33">
        <v>0.2</v>
      </c>
    </row>
    <row r="13" spans="1:49" s="25" customFormat="1" x14ac:dyDescent="0.3">
      <c r="A13" s="32"/>
      <c r="B13" s="31" t="s">
        <v>155</v>
      </c>
      <c r="C13" s="31"/>
      <c r="D13" s="122">
        <v>0.06</v>
      </c>
      <c r="E13" s="122">
        <v>0.06</v>
      </c>
      <c r="F13" s="122">
        <v>0.06</v>
      </c>
      <c r="G13" s="122">
        <v>0.06</v>
      </c>
      <c r="H13" s="122">
        <v>0.06</v>
      </c>
      <c r="I13" s="122">
        <v>0.06</v>
      </c>
      <c r="J13" s="122">
        <v>0.06</v>
      </c>
      <c r="K13" s="122">
        <v>0.06</v>
      </c>
      <c r="L13" s="122">
        <v>0.06</v>
      </c>
      <c r="M13" s="122">
        <v>0.06</v>
      </c>
      <c r="N13" s="122">
        <v>0.06</v>
      </c>
      <c r="O13" s="122">
        <v>0.06</v>
      </c>
      <c r="P13" s="122">
        <v>0.06</v>
      </c>
      <c r="Q13" s="122">
        <v>0.06</v>
      </c>
      <c r="R13" s="122">
        <v>0.06</v>
      </c>
      <c r="S13" s="122">
        <v>0.06</v>
      </c>
      <c r="T13" s="122">
        <v>0.06</v>
      </c>
      <c r="U13" s="122">
        <v>0.06</v>
      </c>
      <c r="V13" s="122">
        <v>0.06</v>
      </c>
      <c r="W13" s="122">
        <v>0.06</v>
      </c>
      <c r="X13" s="122">
        <v>0.06</v>
      </c>
      <c r="Y13" s="122">
        <v>0.06</v>
      </c>
      <c r="Z13" s="122">
        <v>0.06</v>
      </c>
      <c r="AA13" s="122">
        <v>0.06</v>
      </c>
      <c r="AB13" s="122">
        <v>0.06</v>
      </c>
      <c r="AC13" s="122">
        <v>0.06</v>
      </c>
      <c r="AD13" s="122">
        <v>0.06</v>
      </c>
      <c r="AE13" s="122">
        <v>0.06</v>
      </c>
      <c r="AF13" s="122">
        <v>0.06</v>
      </c>
      <c r="AG13" s="122">
        <v>0.06</v>
      </c>
      <c r="AH13" s="122">
        <v>0.06</v>
      </c>
      <c r="AI13" s="122">
        <v>0.06</v>
      </c>
      <c r="AJ13" s="122">
        <v>0.06</v>
      </c>
      <c r="AK13" s="122">
        <v>0.06</v>
      </c>
      <c r="AL13" s="122">
        <v>0.06</v>
      </c>
      <c r="AM13" s="122">
        <v>0.06</v>
      </c>
      <c r="AN13" s="122">
        <v>0.06</v>
      </c>
      <c r="AO13" s="122">
        <v>0.06</v>
      </c>
      <c r="AP13" s="122">
        <v>0.06</v>
      </c>
      <c r="AQ13" s="123">
        <v>0.06</v>
      </c>
      <c r="AR13" s="123">
        <v>0.06</v>
      </c>
      <c r="AS13" s="123">
        <v>0.06</v>
      </c>
      <c r="AT13" s="123">
        <v>0.06</v>
      </c>
      <c r="AU13" s="123">
        <v>0.06</v>
      </c>
      <c r="AV13" s="123">
        <v>0.06</v>
      </c>
      <c r="AW13" s="123">
        <v>0.06</v>
      </c>
    </row>
    <row r="14" spans="1:49" s="25" customFormat="1" x14ac:dyDescent="0.3">
      <c r="A14" s="32" t="s">
        <v>140</v>
      </c>
      <c r="B14" s="31" t="s">
        <v>153</v>
      </c>
      <c r="C14" s="31" t="s">
        <v>150</v>
      </c>
      <c r="D14" s="33">
        <v>12</v>
      </c>
      <c r="E14" s="33">
        <v>12</v>
      </c>
      <c r="F14" s="33">
        <v>12</v>
      </c>
      <c r="G14" s="33">
        <v>12</v>
      </c>
      <c r="H14" s="33">
        <v>12</v>
      </c>
      <c r="I14" s="33">
        <v>12</v>
      </c>
      <c r="J14" s="33">
        <v>12</v>
      </c>
      <c r="K14" s="33">
        <v>12</v>
      </c>
      <c r="L14" s="33">
        <v>12</v>
      </c>
      <c r="M14" s="33">
        <v>12</v>
      </c>
      <c r="N14" s="33">
        <v>12</v>
      </c>
      <c r="O14" s="33">
        <v>12</v>
      </c>
      <c r="P14" s="33">
        <v>12</v>
      </c>
      <c r="Q14" s="33">
        <v>12</v>
      </c>
      <c r="R14" s="33">
        <v>12</v>
      </c>
      <c r="S14" s="33">
        <v>12</v>
      </c>
      <c r="T14" s="33">
        <v>12</v>
      </c>
      <c r="U14" s="33">
        <v>12</v>
      </c>
      <c r="V14" s="33">
        <v>12</v>
      </c>
      <c r="W14" s="33">
        <v>12</v>
      </c>
      <c r="X14" s="33">
        <v>12</v>
      </c>
      <c r="Y14" s="33">
        <v>12</v>
      </c>
      <c r="Z14" s="33">
        <v>12</v>
      </c>
      <c r="AA14" s="33">
        <v>12</v>
      </c>
      <c r="AB14" s="33">
        <v>12</v>
      </c>
      <c r="AC14" s="33">
        <v>12</v>
      </c>
      <c r="AD14" s="33">
        <v>12</v>
      </c>
      <c r="AE14" s="33">
        <v>12</v>
      </c>
      <c r="AF14" s="33">
        <v>12</v>
      </c>
      <c r="AG14" s="33">
        <v>12</v>
      </c>
      <c r="AH14" s="33">
        <v>12</v>
      </c>
      <c r="AI14" s="33">
        <v>12</v>
      </c>
      <c r="AJ14" s="33">
        <v>12</v>
      </c>
      <c r="AK14" s="33">
        <v>12</v>
      </c>
      <c r="AL14" s="33">
        <v>12</v>
      </c>
      <c r="AM14" s="33">
        <v>12</v>
      </c>
      <c r="AN14" s="33">
        <v>12</v>
      </c>
      <c r="AO14" s="33">
        <v>12</v>
      </c>
      <c r="AP14" s="33">
        <v>12</v>
      </c>
      <c r="AQ14" s="33">
        <v>12</v>
      </c>
      <c r="AR14" s="33">
        <v>12</v>
      </c>
      <c r="AS14" s="33">
        <v>12</v>
      </c>
      <c r="AT14" s="33">
        <v>12</v>
      </c>
      <c r="AU14" s="33">
        <v>12</v>
      </c>
      <c r="AV14" s="33">
        <v>12</v>
      </c>
      <c r="AW14" s="33">
        <v>12</v>
      </c>
    </row>
    <row r="15" spans="1:49" s="25" customFormat="1" x14ac:dyDescent="0.3">
      <c r="A15" s="32"/>
      <c r="B15" s="31" t="s">
        <v>154</v>
      </c>
      <c r="C15" s="31" t="s">
        <v>152</v>
      </c>
      <c r="D15" s="33">
        <v>1</v>
      </c>
      <c r="E15" s="33">
        <v>1</v>
      </c>
      <c r="F15" s="33">
        <v>1</v>
      </c>
      <c r="G15" s="33">
        <v>1</v>
      </c>
      <c r="H15" s="33">
        <v>1</v>
      </c>
      <c r="I15" s="33">
        <v>1</v>
      </c>
      <c r="J15" s="33">
        <v>1</v>
      </c>
      <c r="K15" s="33">
        <v>1</v>
      </c>
      <c r="L15" s="33">
        <v>1</v>
      </c>
      <c r="M15" s="33">
        <v>1</v>
      </c>
      <c r="N15" s="33">
        <v>1</v>
      </c>
      <c r="O15" s="33">
        <v>1</v>
      </c>
      <c r="P15" s="33">
        <v>1</v>
      </c>
      <c r="Q15" s="33">
        <v>1</v>
      </c>
      <c r="R15" s="33">
        <v>1</v>
      </c>
      <c r="S15" s="33">
        <v>1</v>
      </c>
      <c r="T15" s="33">
        <v>1</v>
      </c>
      <c r="U15" s="33">
        <v>1</v>
      </c>
      <c r="V15" s="33">
        <v>1</v>
      </c>
      <c r="W15" s="33">
        <v>1</v>
      </c>
      <c r="X15" s="33">
        <v>1</v>
      </c>
      <c r="Y15" s="33">
        <v>1</v>
      </c>
      <c r="Z15" s="33">
        <v>1</v>
      </c>
      <c r="AA15" s="33">
        <v>1</v>
      </c>
      <c r="AB15" s="33">
        <v>1</v>
      </c>
      <c r="AC15" s="33">
        <v>1</v>
      </c>
      <c r="AD15" s="33">
        <v>1</v>
      </c>
      <c r="AE15" s="33">
        <v>1</v>
      </c>
      <c r="AF15" s="33">
        <v>1</v>
      </c>
      <c r="AG15" s="33">
        <v>1</v>
      </c>
      <c r="AH15" s="33">
        <v>1</v>
      </c>
      <c r="AI15" s="33">
        <v>1</v>
      </c>
      <c r="AJ15" s="33">
        <v>1</v>
      </c>
      <c r="AK15" s="33">
        <v>1</v>
      </c>
      <c r="AL15" s="33">
        <v>1</v>
      </c>
      <c r="AM15" s="33">
        <v>1</v>
      </c>
      <c r="AN15" s="33">
        <v>1</v>
      </c>
      <c r="AO15" s="33">
        <v>1</v>
      </c>
      <c r="AP15" s="33">
        <v>1</v>
      </c>
      <c r="AQ15" s="33">
        <v>1</v>
      </c>
      <c r="AR15" s="33">
        <v>1</v>
      </c>
      <c r="AS15" s="33">
        <v>1</v>
      </c>
      <c r="AT15" s="33">
        <v>1</v>
      </c>
      <c r="AU15" s="33">
        <v>1</v>
      </c>
      <c r="AV15" s="33">
        <v>1</v>
      </c>
      <c r="AW15" s="33">
        <v>1</v>
      </c>
    </row>
    <row r="16" spans="1:49" s="25" customFormat="1" x14ac:dyDescent="0.3">
      <c r="A16" s="32"/>
      <c r="B16" s="31" t="s">
        <v>155</v>
      </c>
      <c r="C16" s="31"/>
      <c r="D16" s="122">
        <v>0.08</v>
      </c>
      <c r="E16" s="122">
        <v>0.08</v>
      </c>
      <c r="F16" s="122">
        <v>0.08</v>
      </c>
      <c r="G16" s="122">
        <v>0.08</v>
      </c>
      <c r="H16" s="122">
        <v>0.08</v>
      </c>
      <c r="I16" s="122">
        <v>0.08</v>
      </c>
      <c r="J16" s="122">
        <v>0.08</v>
      </c>
      <c r="K16" s="122">
        <v>0.08</v>
      </c>
      <c r="L16" s="122">
        <v>0.08</v>
      </c>
      <c r="M16" s="122">
        <v>0.08</v>
      </c>
      <c r="N16" s="122">
        <v>0.08</v>
      </c>
      <c r="O16" s="122">
        <v>0.08</v>
      </c>
      <c r="P16" s="122">
        <v>0.08</v>
      </c>
      <c r="Q16" s="122">
        <v>0.08</v>
      </c>
      <c r="R16" s="122">
        <v>0.08</v>
      </c>
      <c r="S16" s="122">
        <v>0.08</v>
      </c>
      <c r="T16" s="122">
        <v>0.08</v>
      </c>
      <c r="U16" s="122">
        <v>0.08</v>
      </c>
      <c r="V16" s="122">
        <v>0.08</v>
      </c>
      <c r="W16" s="122">
        <v>0.08</v>
      </c>
      <c r="X16" s="122">
        <v>0.08</v>
      </c>
      <c r="Y16" s="122">
        <v>0.08</v>
      </c>
      <c r="Z16" s="122">
        <v>0.08</v>
      </c>
      <c r="AA16" s="122">
        <v>0.08</v>
      </c>
      <c r="AB16" s="122">
        <v>0.08</v>
      </c>
      <c r="AC16" s="122">
        <v>0.08</v>
      </c>
      <c r="AD16" s="122">
        <v>0.08</v>
      </c>
      <c r="AE16" s="122">
        <v>0.08</v>
      </c>
      <c r="AF16" s="122">
        <v>0.08</v>
      </c>
      <c r="AG16" s="122">
        <v>0.08</v>
      </c>
      <c r="AH16" s="122">
        <v>0.08</v>
      </c>
      <c r="AI16" s="122">
        <v>0.08</v>
      </c>
      <c r="AJ16" s="122">
        <v>0.08</v>
      </c>
      <c r="AK16" s="122">
        <v>0.08</v>
      </c>
      <c r="AL16" s="122">
        <v>0.08</v>
      </c>
      <c r="AM16" s="122">
        <v>0.08</v>
      </c>
      <c r="AN16" s="122">
        <v>0.08</v>
      </c>
      <c r="AO16" s="122">
        <v>0.08</v>
      </c>
      <c r="AP16" s="122">
        <v>0.08</v>
      </c>
      <c r="AQ16" s="122">
        <v>0.08</v>
      </c>
      <c r="AR16" s="122">
        <v>0.08</v>
      </c>
      <c r="AS16" s="122">
        <v>0.08</v>
      </c>
      <c r="AT16" s="122">
        <v>0.08</v>
      </c>
      <c r="AU16" s="122">
        <v>0.08</v>
      </c>
      <c r="AV16" s="122">
        <v>0.08</v>
      </c>
      <c r="AW16" s="122">
        <v>0.08</v>
      </c>
    </row>
    <row r="17" spans="1:49" s="25" customFormat="1" x14ac:dyDescent="0.3">
      <c r="A17" s="32" t="s">
        <v>141</v>
      </c>
      <c r="B17" s="31" t="s">
        <v>153</v>
      </c>
      <c r="C17" s="31" t="s">
        <v>150</v>
      </c>
      <c r="D17" s="33">
        <v>25</v>
      </c>
      <c r="E17" s="33">
        <v>25</v>
      </c>
      <c r="F17" s="33">
        <v>25</v>
      </c>
      <c r="G17" s="33">
        <v>25</v>
      </c>
      <c r="H17" s="33">
        <v>25</v>
      </c>
      <c r="I17" s="33">
        <v>25</v>
      </c>
      <c r="J17" s="33">
        <v>25</v>
      </c>
      <c r="K17" s="33">
        <v>25</v>
      </c>
      <c r="L17" s="33">
        <v>25</v>
      </c>
      <c r="M17" s="33">
        <v>25</v>
      </c>
      <c r="N17" s="33">
        <v>25</v>
      </c>
      <c r="O17" s="33">
        <v>25</v>
      </c>
      <c r="P17" s="33">
        <v>25</v>
      </c>
      <c r="Q17" s="33">
        <v>25</v>
      </c>
      <c r="R17" s="33">
        <v>25</v>
      </c>
      <c r="S17" s="33">
        <v>25</v>
      </c>
      <c r="T17" s="33">
        <v>25</v>
      </c>
      <c r="U17" s="33">
        <v>25</v>
      </c>
      <c r="V17" s="33">
        <v>25</v>
      </c>
      <c r="W17" s="33">
        <v>25</v>
      </c>
      <c r="X17" s="33">
        <v>25</v>
      </c>
      <c r="Y17" s="33">
        <v>25</v>
      </c>
      <c r="Z17" s="33">
        <v>25</v>
      </c>
      <c r="AA17" s="33">
        <v>25</v>
      </c>
      <c r="AB17" s="33">
        <v>25</v>
      </c>
      <c r="AC17" s="33">
        <v>25</v>
      </c>
      <c r="AD17" s="33">
        <v>25</v>
      </c>
      <c r="AE17" s="33">
        <v>25</v>
      </c>
      <c r="AF17" s="33">
        <v>25</v>
      </c>
      <c r="AG17" s="33">
        <v>25</v>
      </c>
      <c r="AH17" s="33">
        <v>25</v>
      </c>
      <c r="AI17" s="33">
        <v>25</v>
      </c>
      <c r="AJ17" s="33">
        <v>25</v>
      </c>
      <c r="AK17" s="33">
        <v>25</v>
      </c>
      <c r="AL17" s="33">
        <v>25</v>
      </c>
      <c r="AM17" s="33">
        <v>25</v>
      </c>
      <c r="AN17" s="33">
        <v>25</v>
      </c>
      <c r="AO17" s="33">
        <v>25</v>
      </c>
      <c r="AP17" s="33">
        <v>25</v>
      </c>
      <c r="AQ17" s="33">
        <v>25</v>
      </c>
      <c r="AR17" s="33">
        <v>25</v>
      </c>
      <c r="AS17" s="33">
        <v>25</v>
      </c>
      <c r="AT17" s="33">
        <v>25</v>
      </c>
      <c r="AU17" s="33">
        <v>25</v>
      </c>
      <c r="AV17" s="33">
        <v>25</v>
      </c>
      <c r="AW17" s="33">
        <v>25</v>
      </c>
    </row>
    <row r="18" spans="1:49" s="25" customFormat="1" x14ac:dyDescent="0.3">
      <c r="A18" s="32"/>
      <c r="B18" s="31" t="s">
        <v>154</v>
      </c>
      <c r="C18" s="31" t="s">
        <v>152</v>
      </c>
      <c r="D18" s="33">
        <v>1.5</v>
      </c>
      <c r="E18" s="33">
        <v>1.5</v>
      </c>
      <c r="F18" s="33">
        <v>1.5</v>
      </c>
      <c r="G18" s="33">
        <v>1.5</v>
      </c>
      <c r="H18" s="33">
        <v>1.5</v>
      </c>
      <c r="I18" s="33">
        <v>1.5</v>
      </c>
      <c r="J18" s="33">
        <v>1.5</v>
      </c>
      <c r="K18" s="33">
        <v>1.5</v>
      </c>
      <c r="L18" s="33">
        <v>1.5</v>
      </c>
      <c r="M18" s="33">
        <v>1.5</v>
      </c>
      <c r="N18" s="33">
        <v>1.5</v>
      </c>
      <c r="O18" s="33">
        <v>1.5</v>
      </c>
      <c r="P18" s="33">
        <v>1.5</v>
      </c>
      <c r="Q18" s="33">
        <v>1.5</v>
      </c>
      <c r="R18" s="33">
        <v>1.5</v>
      </c>
      <c r="S18" s="33">
        <v>1.5</v>
      </c>
      <c r="T18" s="33">
        <v>1.5</v>
      </c>
      <c r="U18" s="33">
        <v>1.5</v>
      </c>
      <c r="V18" s="33">
        <v>1.5</v>
      </c>
      <c r="W18" s="33">
        <v>1.5</v>
      </c>
      <c r="X18" s="33">
        <v>1.5</v>
      </c>
      <c r="Y18" s="33">
        <v>1.5</v>
      </c>
      <c r="Z18" s="33">
        <v>1.5</v>
      </c>
      <c r="AA18" s="33">
        <v>1.5</v>
      </c>
      <c r="AB18" s="33">
        <v>1.5</v>
      </c>
      <c r="AC18" s="33">
        <v>1.5</v>
      </c>
      <c r="AD18" s="33">
        <v>1.5</v>
      </c>
      <c r="AE18" s="33">
        <v>1.5</v>
      </c>
      <c r="AF18" s="33">
        <v>1.5</v>
      </c>
      <c r="AG18" s="33">
        <v>1.5</v>
      </c>
      <c r="AH18" s="33">
        <v>1.5</v>
      </c>
      <c r="AI18" s="33">
        <v>1.5</v>
      </c>
      <c r="AJ18" s="33">
        <v>1.5</v>
      </c>
      <c r="AK18" s="33">
        <v>1.5</v>
      </c>
      <c r="AL18" s="33">
        <v>1.5</v>
      </c>
      <c r="AM18" s="33">
        <v>1.5</v>
      </c>
      <c r="AN18" s="33">
        <v>1.5</v>
      </c>
      <c r="AO18" s="33">
        <v>1.5</v>
      </c>
      <c r="AP18" s="33">
        <v>1.5</v>
      </c>
      <c r="AQ18" s="33">
        <v>1.5</v>
      </c>
      <c r="AR18" s="33">
        <v>1.5</v>
      </c>
      <c r="AS18" s="33">
        <v>1.5</v>
      </c>
      <c r="AT18" s="33">
        <v>1.5</v>
      </c>
      <c r="AU18" s="33">
        <v>1.5</v>
      </c>
      <c r="AV18" s="33">
        <v>1.5</v>
      </c>
      <c r="AW18" s="33">
        <v>1.5</v>
      </c>
    </row>
    <row r="19" spans="1:49" s="25" customFormat="1" x14ac:dyDescent="0.3">
      <c r="A19" s="32"/>
      <c r="B19" s="31" t="s">
        <v>155</v>
      </c>
      <c r="C19" s="31"/>
      <c r="D19" s="122">
        <v>0.12</v>
      </c>
      <c r="E19" s="122">
        <v>0.12</v>
      </c>
      <c r="F19" s="122">
        <v>0.12</v>
      </c>
      <c r="G19" s="122">
        <v>0.12</v>
      </c>
      <c r="H19" s="122">
        <v>0.12</v>
      </c>
      <c r="I19" s="122">
        <v>0.12</v>
      </c>
      <c r="J19" s="122">
        <v>0.12</v>
      </c>
      <c r="K19" s="122">
        <v>0.12</v>
      </c>
      <c r="L19" s="122">
        <v>0.12</v>
      </c>
      <c r="M19" s="122">
        <v>0.12</v>
      </c>
      <c r="N19" s="122">
        <v>0.12</v>
      </c>
      <c r="O19" s="122">
        <v>0.12</v>
      </c>
      <c r="P19" s="122">
        <v>0.12</v>
      </c>
      <c r="Q19" s="122">
        <v>0.12</v>
      </c>
      <c r="R19" s="122">
        <v>0.12</v>
      </c>
      <c r="S19" s="122">
        <v>0.12</v>
      </c>
      <c r="T19" s="122">
        <v>0.12</v>
      </c>
      <c r="U19" s="122">
        <v>0.12</v>
      </c>
      <c r="V19" s="122">
        <v>0.12</v>
      </c>
      <c r="W19" s="122">
        <v>0.12</v>
      </c>
      <c r="X19" s="122">
        <v>0.12</v>
      </c>
      <c r="Y19" s="122">
        <v>0.12</v>
      </c>
      <c r="Z19" s="122">
        <v>0.12</v>
      </c>
      <c r="AA19" s="122">
        <v>0.12</v>
      </c>
      <c r="AB19" s="122">
        <v>0.12</v>
      </c>
      <c r="AC19" s="122">
        <v>0.12</v>
      </c>
      <c r="AD19" s="122">
        <v>0.12</v>
      </c>
      <c r="AE19" s="122">
        <v>0.12</v>
      </c>
      <c r="AF19" s="122">
        <v>0.12</v>
      </c>
      <c r="AG19" s="122">
        <v>0.12</v>
      </c>
      <c r="AH19" s="122">
        <v>0.12</v>
      </c>
      <c r="AI19" s="122">
        <v>0.12</v>
      </c>
      <c r="AJ19" s="122">
        <v>0.12</v>
      </c>
      <c r="AK19" s="122">
        <v>0.12</v>
      </c>
      <c r="AL19" s="122">
        <v>0.12</v>
      </c>
      <c r="AM19" s="122">
        <v>0.12</v>
      </c>
      <c r="AN19" s="122">
        <v>0.12</v>
      </c>
      <c r="AO19" s="122">
        <v>0.12</v>
      </c>
      <c r="AP19" s="122">
        <v>0.12</v>
      </c>
      <c r="AQ19" s="122">
        <v>0.12</v>
      </c>
      <c r="AR19" s="122">
        <v>0.12</v>
      </c>
      <c r="AS19" s="122">
        <v>0.12</v>
      </c>
      <c r="AT19" s="122">
        <v>0.12</v>
      </c>
      <c r="AU19" s="122">
        <v>0.12</v>
      </c>
      <c r="AV19" s="122">
        <v>0.12</v>
      </c>
      <c r="AW19" s="122">
        <v>0.12</v>
      </c>
    </row>
    <row r="20" spans="1:49" s="25" customFormat="1" x14ac:dyDescent="0.3">
      <c r="A20" s="6" t="s">
        <v>40</v>
      </c>
      <c r="B20" s="31" t="s">
        <v>149</v>
      </c>
      <c r="C20" s="31" t="s">
        <v>150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124">
        <v>0</v>
      </c>
      <c r="AR20" s="124">
        <v>0</v>
      </c>
      <c r="AS20" s="124">
        <v>0</v>
      </c>
      <c r="AT20" s="124">
        <v>0</v>
      </c>
      <c r="AU20" s="124">
        <v>0</v>
      </c>
      <c r="AV20" s="124">
        <v>0</v>
      </c>
      <c r="AW20" s="124">
        <v>0</v>
      </c>
    </row>
    <row r="21" spans="1:49" s="25" customFormat="1" x14ac:dyDescent="0.3">
      <c r="A21" s="32"/>
      <c r="B21" s="31" t="s">
        <v>151</v>
      </c>
      <c r="C21" s="31" t="s">
        <v>152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124">
        <v>0</v>
      </c>
      <c r="AR21" s="124">
        <v>0</v>
      </c>
      <c r="AS21" s="124">
        <v>0</v>
      </c>
      <c r="AT21" s="124">
        <v>0</v>
      </c>
      <c r="AU21" s="124">
        <v>0</v>
      </c>
      <c r="AV21" s="124">
        <v>0</v>
      </c>
      <c r="AW21" s="124">
        <v>0</v>
      </c>
    </row>
    <row r="22" spans="1:49" s="25" customFormat="1" x14ac:dyDescent="0.3">
      <c r="A22" s="32"/>
      <c r="B22" s="31" t="s">
        <v>153</v>
      </c>
      <c r="C22" s="31" t="s">
        <v>150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124">
        <v>0</v>
      </c>
      <c r="AR22" s="124">
        <v>0</v>
      </c>
      <c r="AS22" s="124">
        <v>0</v>
      </c>
      <c r="AT22" s="124">
        <v>0</v>
      </c>
      <c r="AU22" s="124">
        <v>0</v>
      </c>
      <c r="AV22" s="124">
        <v>0</v>
      </c>
      <c r="AW22" s="124">
        <v>0</v>
      </c>
    </row>
    <row r="23" spans="1:49" s="25" customFormat="1" x14ac:dyDescent="0.3">
      <c r="A23" s="32"/>
      <c r="B23" s="31" t="s">
        <v>154</v>
      </c>
      <c r="C23" s="31" t="s">
        <v>152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124">
        <v>0</v>
      </c>
      <c r="AR23" s="124">
        <v>0</v>
      </c>
      <c r="AS23" s="124">
        <v>0</v>
      </c>
      <c r="AT23" s="124">
        <v>0</v>
      </c>
      <c r="AU23" s="124">
        <v>0</v>
      </c>
      <c r="AV23" s="124">
        <v>0</v>
      </c>
      <c r="AW23" s="124">
        <v>0</v>
      </c>
    </row>
    <row r="24" spans="1:49" s="25" customFormat="1" x14ac:dyDescent="0.3">
      <c r="A24" s="64"/>
      <c r="B24" s="31" t="s">
        <v>155</v>
      </c>
      <c r="C24" s="65"/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0</v>
      </c>
      <c r="AN24" s="66">
        <v>0</v>
      </c>
      <c r="AO24" s="66">
        <v>0</v>
      </c>
      <c r="AP24" s="66">
        <v>0</v>
      </c>
      <c r="AQ24" s="125">
        <v>0</v>
      </c>
      <c r="AR24" s="125">
        <v>0</v>
      </c>
      <c r="AS24" s="125">
        <v>0</v>
      </c>
      <c r="AT24" s="125">
        <v>0</v>
      </c>
      <c r="AU24" s="125">
        <v>0</v>
      </c>
      <c r="AV24" s="125">
        <v>0</v>
      </c>
      <c r="AW24" s="125">
        <v>0</v>
      </c>
    </row>
    <row r="25" spans="1:49" s="25" customFormat="1" x14ac:dyDescent="0.3">
      <c r="A25" s="68"/>
      <c r="B25" s="68"/>
      <c r="C25" s="68"/>
      <c r="D25" s="126"/>
      <c r="E25" s="126"/>
      <c r="F25" s="126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8"/>
      <c r="AR25" s="128"/>
      <c r="AS25" s="128"/>
      <c r="AT25" s="128"/>
      <c r="AU25" s="128"/>
      <c r="AV25" s="128"/>
      <c r="AW25" s="128"/>
    </row>
    <row r="26" spans="1:49" x14ac:dyDescent="0.3">
      <c r="A26" s="67"/>
    </row>
    <row r="27" spans="1:49" x14ac:dyDescent="0.3"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</row>
    <row r="28" spans="1:49" x14ac:dyDescent="0.3"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</row>
    <row r="29" spans="1:49" x14ac:dyDescent="0.3">
      <c r="A29"/>
    </row>
    <row r="30" spans="1:49" x14ac:dyDescent="0.3">
      <c r="A30"/>
    </row>
    <row r="31" spans="1:49" x14ac:dyDescent="0.3">
      <c r="A31"/>
    </row>
    <row r="32" spans="1:49" x14ac:dyDescent="0.3">
      <c r="A32"/>
    </row>
    <row r="33" spans="1:1" x14ac:dyDescent="0.3">
      <c r="A33"/>
    </row>
    <row r="34" spans="1:1" x14ac:dyDescent="0.3">
      <c r="A3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14BE-ACF3-45CC-B9CF-0FE904DF1821}">
  <sheetPr>
    <tabColor rgb="FFFFE181"/>
  </sheetPr>
  <dimension ref="A1:AV24"/>
  <sheetViews>
    <sheetView zoomScaleNormal="100" workbookViewId="0">
      <pane xSplit="1" ySplit="2" topLeftCell="B12" activePane="bottomRight" state="frozen"/>
      <selection activeCell="E37" sqref="E37"/>
      <selection pane="topRight" activeCell="E37" sqref="E37"/>
      <selection pane="bottomLeft" activeCell="E37" sqref="E37"/>
      <selection pane="bottomRight" activeCell="K23" sqref="K23"/>
    </sheetView>
  </sheetViews>
  <sheetFormatPr defaultColWidth="9.33203125" defaultRowHeight="14.4" x14ac:dyDescent="0.3"/>
  <cols>
    <col min="1" max="1" width="37.21875" style="3" customWidth="1"/>
    <col min="2" max="2" width="7.33203125" style="1" customWidth="1"/>
    <col min="3" max="3" width="8" style="1" customWidth="1"/>
    <col min="4" max="4" width="8.33203125" style="23" customWidth="1"/>
    <col min="5" max="7" width="8.6640625" style="23" customWidth="1"/>
    <col min="8" max="8" width="5.6640625" style="23" bestFit="1" customWidth="1"/>
    <col min="9" max="9" width="7.33203125" style="23" bestFit="1" customWidth="1"/>
    <col min="10" max="10" width="5.44140625" style="23" bestFit="1" customWidth="1"/>
    <col min="11" max="11" width="7.33203125" style="23" bestFit="1" customWidth="1"/>
    <col min="12" max="12" width="5.33203125" style="23" bestFit="1" customWidth="1"/>
    <col min="13" max="13" width="7.33203125" style="23" bestFit="1" customWidth="1"/>
    <col min="14" max="14" width="5" style="23" bestFit="1" customWidth="1"/>
    <col min="15" max="15" width="7.33203125" style="23" bestFit="1" customWidth="1"/>
    <col min="16" max="16" width="5.33203125" style="23" bestFit="1" customWidth="1"/>
    <col min="17" max="17" width="7.33203125" style="23" bestFit="1" customWidth="1"/>
    <col min="18" max="18" width="5" style="23" bestFit="1" customWidth="1"/>
    <col min="19" max="19" width="7.33203125" style="23" bestFit="1" customWidth="1"/>
    <col min="20" max="20" width="5" style="23" bestFit="1" customWidth="1"/>
    <col min="21" max="21" width="7.33203125" style="23" bestFit="1" customWidth="1"/>
    <col min="22" max="22" width="5" style="23" bestFit="1" customWidth="1"/>
    <col min="23" max="23" width="7.33203125" style="23" bestFit="1" customWidth="1"/>
    <col min="24" max="24" width="5" style="23" bestFit="1" customWidth="1"/>
    <col min="25" max="25" width="7.33203125" style="23" bestFit="1" customWidth="1"/>
    <col min="26" max="26" width="5" style="23" bestFit="1" customWidth="1"/>
    <col min="27" max="27" width="7.33203125" style="23" bestFit="1" customWidth="1"/>
    <col min="28" max="28" width="5" style="23" bestFit="1" customWidth="1"/>
    <col min="29" max="29" width="7.33203125" style="23" bestFit="1" customWidth="1"/>
    <col min="30" max="30" width="5" style="23" bestFit="1" customWidth="1"/>
    <col min="31" max="31" width="7.33203125" style="23" bestFit="1" customWidth="1"/>
    <col min="32" max="32" width="5" style="23" bestFit="1" customWidth="1"/>
    <col min="33" max="33" width="7.33203125" style="23" bestFit="1" customWidth="1"/>
    <col min="34" max="47" width="5" style="19" bestFit="1" customWidth="1"/>
    <col min="48" max="16384" width="9.33203125" style="19"/>
  </cols>
  <sheetData>
    <row r="1" spans="1:48" s="15" customFormat="1" x14ac:dyDescent="0.3">
      <c r="A1" s="173" t="s">
        <v>0</v>
      </c>
      <c r="B1" s="155"/>
      <c r="C1" s="155"/>
      <c r="D1" s="174" t="s">
        <v>50</v>
      </c>
      <c r="E1" s="174"/>
      <c r="F1" s="175" t="s">
        <v>199</v>
      </c>
      <c r="G1" s="175"/>
      <c r="H1" s="172" t="s">
        <v>222</v>
      </c>
      <c r="I1" s="172"/>
      <c r="J1" s="172" t="s">
        <v>223</v>
      </c>
      <c r="K1" s="172"/>
      <c r="L1" s="172" t="s">
        <v>224</v>
      </c>
      <c r="M1" s="172"/>
      <c r="N1" s="172" t="s">
        <v>225</v>
      </c>
      <c r="O1" s="172"/>
      <c r="P1" s="172" t="s">
        <v>226</v>
      </c>
      <c r="Q1" s="172"/>
      <c r="R1" s="172" t="s">
        <v>227</v>
      </c>
      <c r="S1" s="172"/>
      <c r="T1" s="172" t="s">
        <v>228</v>
      </c>
      <c r="U1" s="172"/>
      <c r="V1" s="172" t="s">
        <v>229</v>
      </c>
      <c r="W1" s="172"/>
      <c r="X1" s="172" t="s">
        <v>230</v>
      </c>
      <c r="Y1" s="172"/>
      <c r="Z1" s="172" t="s">
        <v>231</v>
      </c>
      <c r="AA1" s="172"/>
      <c r="AB1" s="172" t="s">
        <v>232</v>
      </c>
      <c r="AC1" s="172"/>
      <c r="AD1" s="172" t="s">
        <v>233</v>
      </c>
      <c r="AE1" s="172"/>
      <c r="AF1" s="172" t="s">
        <v>234</v>
      </c>
      <c r="AG1" s="172"/>
      <c r="AH1" s="172" t="s">
        <v>235</v>
      </c>
      <c r="AI1" s="172"/>
      <c r="AJ1" s="172" t="s">
        <v>236</v>
      </c>
      <c r="AK1" s="172"/>
      <c r="AL1" s="172" t="s">
        <v>237</v>
      </c>
      <c r="AM1" s="172"/>
      <c r="AN1" s="172" t="s">
        <v>238</v>
      </c>
      <c r="AO1" s="172"/>
      <c r="AP1" s="172" t="s">
        <v>239</v>
      </c>
      <c r="AQ1" s="172"/>
      <c r="AR1" s="172" t="s">
        <v>240</v>
      </c>
      <c r="AS1" s="172"/>
      <c r="AT1" s="172" t="s">
        <v>241</v>
      </c>
      <c r="AU1" s="172"/>
    </row>
    <row r="2" spans="1:48" s="16" customFormat="1" x14ac:dyDescent="0.3">
      <c r="A2" s="173"/>
      <c r="B2" s="156" t="s">
        <v>51</v>
      </c>
      <c r="C2" s="156" t="s">
        <v>52</v>
      </c>
      <c r="D2" s="133" t="s">
        <v>53</v>
      </c>
      <c r="E2" s="133" t="s">
        <v>54</v>
      </c>
      <c r="F2" s="134" t="s">
        <v>53</v>
      </c>
      <c r="G2" s="134" t="s">
        <v>54</v>
      </c>
      <c r="H2" s="135" t="s">
        <v>53</v>
      </c>
      <c r="I2" s="135" t="s">
        <v>54</v>
      </c>
      <c r="J2" s="135" t="s">
        <v>53</v>
      </c>
      <c r="K2" s="135" t="s">
        <v>54</v>
      </c>
      <c r="L2" s="135" t="s">
        <v>53</v>
      </c>
      <c r="M2" s="135" t="s">
        <v>54</v>
      </c>
      <c r="N2" s="135" t="s">
        <v>53</v>
      </c>
      <c r="O2" s="135" t="s">
        <v>54</v>
      </c>
      <c r="P2" s="135" t="s">
        <v>53</v>
      </c>
      <c r="Q2" s="135" t="s">
        <v>54</v>
      </c>
      <c r="R2" s="135" t="s">
        <v>53</v>
      </c>
      <c r="S2" s="135" t="s">
        <v>54</v>
      </c>
      <c r="T2" s="135" t="s">
        <v>53</v>
      </c>
      <c r="U2" s="135" t="s">
        <v>54</v>
      </c>
      <c r="V2" s="135" t="s">
        <v>53</v>
      </c>
      <c r="W2" s="135" t="s">
        <v>54</v>
      </c>
      <c r="X2" s="135" t="s">
        <v>53</v>
      </c>
      <c r="Y2" s="135" t="s">
        <v>54</v>
      </c>
      <c r="Z2" s="135" t="s">
        <v>53</v>
      </c>
      <c r="AA2" s="135" t="s">
        <v>54</v>
      </c>
      <c r="AB2" s="135" t="s">
        <v>53</v>
      </c>
      <c r="AC2" s="135" t="s">
        <v>54</v>
      </c>
      <c r="AD2" s="135" t="s">
        <v>53</v>
      </c>
      <c r="AE2" s="135" t="s">
        <v>54</v>
      </c>
      <c r="AF2" s="135" t="s">
        <v>53</v>
      </c>
      <c r="AG2" s="135" t="s">
        <v>54</v>
      </c>
      <c r="AH2" s="135" t="s">
        <v>53</v>
      </c>
      <c r="AI2" s="135" t="s">
        <v>54</v>
      </c>
      <c r="AJ2" s="135" t="s">
        <v>53</v>
      </c>
      <c r="AK2" s="135" t="s">
        <v>54</v>
      </c>
      <c r="AL2" s="135" t="s">
        <v>53</v>
      </c>
      <c r="AM2" s="135" t="s">
        <v>54</v>
      </c>
      <c r="AN2" s="135" t="s">
        <v>53</v>
      </c>
      <c r="AO2" s="135" t="s">
        <v>54</v>
      </c>
      <c r="AP2" s="135" t="s">
        <v>53</v>
      </c>
      <c r="AQ2" s="135" t="s">
        <v>54</v>
      </c>
      <c r="AR2" s="135" t="s">
        <v>53</v>
      </c>
      <c r="AS2" s="135" t="s">
        <v>54</v>
      </c>
      <c r="AT2" s="135" t="s">
        <v>53</v>
      </c>
      <c r="AU2" s="135" t="s">
        <v>54</v>
      </c>
    </row>
    <row r="3" spans="1:48" s="102" customFormat="1" x14ac:dyDescent="0.3">
      <c r="A3" s="100" t="s">
        <v>123</v>
      </c>
      <c r="B3" s="101" t="s">
        <v>37</v>
      </c>
      <c r="C3" s="101" t="s">
        <v>37</v>
      </c>
      <c r="D3" s="103">
        <v>1</v>
      </c>
      <c r="E3" s="104">
        <v>1</v>
      </c>
      <c r="F3" s="103">
        <v>1</v>
      </c>
      <c r="G3" s="104">
        <v>1</v>
      </c>
      <c r="H3" s="105">
        <v>1</v>
      </c>
      <c r="I3" s="104">
        <v>1</v>
      </c>
      <c r="J3" s="105">
        <v>0</v>
      </c>
      <c r="K3" s="104">
        <v>0</v>
      </c>
      <c r="L3" s="105">
        <v>0</v>
      </c>
      <c r="M3" s="104">
        <v>0</v>
      </c>
      <c r="N3" s="105">
        <v>0</v>
      </c>
      <c r="O3" s="104">
        <v>0</v>
      </c>
      <c r="P3" s="105">
        <v>0</v>
      </c>
      <c r="Q3" s="104">
        <v>0</v>
      </c>
      <c r="R3" s="105">
        <v>0</v>
      </c>
      <c r="S3" s="104">
        <v>0</v>
      </c>
      <c r="T3" s="105">
        <v>0</v>
      </c>
      <c r="U3" s="104">
        <v>0</v>
      </c>
      <c r="V3" s="105">
        <v>0</v>
      </c>
      <c r="W3" s="104">
        <v>0</v>
      </c>
      <c r="X3" s="105">
        <v>0</v>
      </c>
      <c r="Y3" s="104">
        <v>0</v>
      </c>
      <c r="Z3" s="105">
        <v>0</v>
      </c>
      <c r="AA3" s="104">
        <v>0</v>
      </c>
      <c r="AB3" s="105">
        <v>0</v>
      </c>
      <c r="AC3" s="104">
        <v>0</v>
      </c>
      <c r="AD3" s="105">
        <v>0</v>
      </c>
      <c r="AE3" s="104">
        <v>0</v>
      </c>
      <c r="AF3" s="105">
        <v>0</v>
      </c>
      <c r="AG3" s="104">
        <v>0</v>
      </c>
      <c r="AH3" s="105">
        <v>0</v>
      </c>
      <c r="AI3" s="104">
        <v>0</v>
      </c>
      <c r="AJ3" s="105">
        <v>0</v>
      </c>
      <c r="AK3" s="104">
        <v>0</v>
      </c>
      <c r="AL3" s="105">
        <v>0</v>
      </c>
      <c r="AM3" s="104">
        <v>0</v>
      </c>
      <c r="AN3" s="105">
        <v>0</v>
      </c>
      <c r="AO3" s="104">
        <v>0</v>
      </c>
      <c r="AP3" s="105">
        <v>0</v>
      </c>
      <c r="AQ3" s="104">
        <v>0</v>
      </c>
      <c r="AR3" s="105">
        <v>0</v>
      </c>
      <c r="AS3" s="104">
        <v>0</v>
      </c>
      <c r="AT3" s="105">
        <v>0</v>
      </c>
      <c r="AU3" s="104">
        <v>0</v>
      </c>
      <c r="AV3" s="132"/>
    </row>
    <row r="4" spans="1:48" s="102" customFormat="1" x14ac:dyDescent="0.3">
      <c r="A4" s="100" t="s">
        <v>124</v>
      </c>
      <c r="B4" s="101" t="s">
        <v>37</v>
      </c>
      <c r="C4" s="101" t="s">
        <v>37</v>
      </c>
      <c r="D4" s="103">
        <v>0</v>
      </c>
      <c r="E4" s="104">
        <v>20</v>
      </c>
      <c r="F4" s="103">
        <v>0</v>
      </c>
      <c r="G4" s="104">
        <v>20</v>
      </c>
      <c r="H4" s="105">
        <v>0</v>
      </c>
      <c r="I4" s="104">
        <v>0</v>
      </c>
      <c r="J4" s="105">
        <v>0</v>
      </c>
      <c r="K4" s="104">
        <v>5</v>
      </c>
      <c r="L4" s="105">
        <v>0</v>
      </c>
      <c r="M4" s="104">
        <v>5</v>
      </c>
      <c r="N4" s="105">
        <v>0</v>
      </c>
      <c r="O4" s="104">
        <v>5</v>
      </c>
      <c r="P4" s="105">
        <v>0</v>
      </c>
      <c r="Q4" s="104">
        <v>5</v>
      </c>
      <c r="R4" s="105">
        <v>0</v>
      </c>
      <c r="S4" s="104">
        <v>5</v>
      </c>
      <c r="T4" s="105">
        <v>0</v>
      </c>
      <c r="U4" s="104">
        <v>5</v>
      </c>
      <c r="V4" s="105">
        <v>0</v>
      </c>
      <c r="W4" s="104">
        <v>5</v>
      </c>
      <c r="X4" s="105">
        <v>0</v>
      </c>
      <c r="Y4" s="104">
        <v>5</v>
      </c>
      <c r="Z4" s="105">
        <v>0</v>
      </c>
      <c r="AA4" s="104">
        <v>5</v>
      </c>
      <c r="AB4" s="105">
        <v>0</v>
      </c>
      <c r="AC4" s="104">
        <v>5</v>
      </c>
      <c r="AD4" s="105">
        <v>0</v>
      </c>
      <c r="AE4" s="104">
        <v>5</v>
      </c>
      <c r="AF4" s="105">
        <v>0</v>
      </c>
      <c r="AG4" s="104">
        <v>5</v>
      </c>
      <c r="AH4" s="105">
        <v>0</v>
      </c>
      <c r="AI4" s="104">
        <v>5</v>
      </c>
      <c r="AJ4" s="105">
        <v>0</v>
      </c>
      <c r="AK4" s="104">
        <v>5</v>
      </c>
      <c r="AL4" s="105">
        <v>0</v>
      </c>
      <c r="AM4" s="104">
        <v>5</v>
      </c>
      <c r="AN4" s="105">
        <v>0</v>
      </c>
      <c r="AO4" s="104">
        <v>5</v>
      </c>
      <c r="AP4" s="105">
        <v>0</v>
      </c>
      <c r="AQ4" s="104">
        <v>5</v>
      </c>
      <c r="AR4" s="105">
        <v>0</v>
      </c>
      <c r="AS4" s="104">
        <v>5</v>
      </c>
      <c r="AT4" s="105">
        <v>0</v>
      </c>
      <c r="AU4" s="104">
        <v>5</v>
      </c>
      <c r="AV4" s="132"/>
    </row>
    <row r="5" spans="1:48" s="102" customFormat="1" x14ac:dyDescent="0.3">
      <c r="A5" s="100" t="s">
        <v>125</v>
      </c>
      <c r="B5" s="101" t="s">
        <v>37</v>
      </c>
      <c r="C5" s="101" t="s">
        <v>37</v>
      </c>
      <c r="D5" s="103">
        <v>1</v>
      </c>
      <c r="E5" s="104">
        <v>1</v>
      </c>
      <c r="F5" s="103">
        <v>1</v>
      </c>
      <c r="G5" s="104">
        <v>1</v>
      </c>
      <c r="H5" s="105">
        <v>1</v>
      </c>
      <c r="I5" s="104">
        <v>1</v>
      </c>
      <c r="J5" s="105">
        <v>0</v>
      </c>
      <c r="K5" s="104">
        <v>0</v>
      </c>
      <c r="L5" s="105">
        <v>0</v>
      </c>
      <c r="M5" s="104">
        <v>0</v>
      </c>
      <c r="N5" s="105">
        <v>0</v>
      </c>
      <c r="O5" s="104">
        <v>0</v>
      </c>
      <c r="P5" s="105">
        <v>0</v>
      </c>
      <c r="Q5" s="104">
        <v>0</v>
      </c>
      <c r="R5" s="105">
        <v>0</v>
      </c>
      <c r="S5" s="104">
        <v>0</v>
      </c>
      <c r="T5" s="105">
        <v>0</v>
      </c>
      <c r="U5" s="104">
        <v>0</v>
      </c>
      <c r="V5" s="105">
        <v>0</v>
      </c>
      <c r="W5" s="104">
        <v>0</v>
      </c>
      <c r="X5" s="105">
        <v>0</v>
      </c>
      <c r="Y5" s="104">
        <v>0</v>
      </c>
      <c r="Z5" s="105">
        <v>0</v>
      </c>
      <c r="AA5" s="104">
        <v>0</v>
      </c>
      <c r="AB5" s="105">
        <v>0</v>
      </c>
      <c r="AC5" s="104">
        <v>0</v>
      </c>
      <c r="AD5" s="105">
        <v>0</v>
      </c>
      <c r="AE5" s="104">
        <v>0</v>
      </c>
      <c r="AF5" s="105">
        <v>0</v>
      </c>
      <c r="AG5" s="104">
        <v>0</v>
      </c>
      <c r="AH5" s="105">
        <v>0</v>
      </c>
      <c r="AI5" s="104">
        <v>0</v>
      </c>
      <c r="AJ5" s="105">
        <v>0</v>
      </c>
      <c r="AK5" s="104">
        <v>0</v>
      </c>
      <c r="AL5" s="105">
        <v>0</v>
      </c>
      <c r="AM5" s="104">
        <v>0</v>
      </c>
      <c r="AN5" s="105">
        <v>0</v>
      </c>
      <c r="AO5" s="104">
        <v>0</v>
      </c>
      <c r="AP5" s="105">
        <v>0</v>
      </c>
      <c r="AQ5" s="104">
        <v>0</v>
      </c>
      <c r="AR5" s="105">
        <v>0</v>
      </c>
      <c r="AS5" s="104">
        <v>0</v>
      </c>
      <c r="AT5" s="105">
        <v>0</v>
      </c>
      <c r="AU5" s="104">
        <v>0</v>
      </c>
      <c r="AV5" s="132"/>
    </row>
    <row r="6" spans="1:48" s="102" customFormat="1" x14ac:dyDescent="0.3">
      <c r="A6" s="100" t="s">
        <v>126</v>
      </c>
      <c r="B6" s="101" t="s">
        <v>37</v>
      </c>
      <c r="C6" s="101" t="s">
        <v>37</v>
      </c>
      <c r="D6" s="103">
        <v>0</v>
      </c>
      <c r="E6" s="104">
        <v>20</v>
      </c>
      <c r="F6" s="103">
        <v>0</v>
      </c>
      <c r="G6" s="104">
        <v>20</v>
      </c>
      <c r="H6" s="105">
        <v>0</v>
      </c>
      <c r="I6" s="104">
        <v>0</v>
      </c>
      <c r="J6" s="105">
        <v>0</v>
      </c>
      <c r="K6" s="104">
        <v>5</v>
      </c>
      <c r="L6" s="105">
        <v>0</v>
      </c>
      <c r="M6" s="104">
        <v>5</v>
      </c>
      <c r="N6" s="105">
        <v>0</v>
      </c>
      <c r="O6" s="104">
        <v>5</v>
      </c>
      <c r="P6" s="105">
        <v>0</v>
      </c>
      <c r="Q6" s="104">
        <v>5</v>
      </c>
      <c r="R6" s="105">
        <v>0</v>
      </c>
      <c r="S6" s="104">
        <v>5</v>
      </c>
      <c r="T6" s="105">
        <v>0</v>
      </c>
      <c r="U6" s="104">
        <v>5</v>
      </c>
      <c r="V6" s="105">
        <v>0</v>
      </c>
      <c r="W6" s="104">
        <v>5</v>
      </c>
      <c r="X6" s="105">
        <v>0</v>
      </c>
      <c r="Y6" s="104">
        <v>5</v>
      </c>
      <c r="Z6" s="105">
        <v>0</v>
      </c>
      <c r="AA6" s="104">
        <v>5</v>
      </c>
      <c r="AB6" s="105">
        <v>0</v>
      </c>
      <c r="AC6" s="104">
        <v>5</v>
      </c>
      <c r="AD6" s="105">
        <v>0</v>
      </c>
      <c r="AE6" s="104">
        <v>5</v>
      </c>
      <c r="AF6" s="105">
        <v>0</v>
      </c>
      <c r="AG6" s="104">
        <v>5</v>
      </c>
      <c r="AH6" s="105">
        <v>0</v>
      </c>
      <c r="AI6" s="104">
        <v>5</v>
      </c>
      <c r="AJ6" s="105">
        <v>0</v>
      </c>
      <c r="AK6" s="104">
        <v>5</v>
      </c>
      <c r="AL6" s="105">
        <v>0</v>
      </c>
      <c r="AM6" s="104">
        <v>5</v>
      </c>
      <c r="AN6" s="105">
        <v>0</v>
      </c>
      <c r="AO6" s="104">
        <v>5</v>
      </c>
      <c r="AP6" s="105">
        <v>0</v>
      </c>
      <c r="AQ6" s="104">
        <v>5</v>
      </c>
      <c r="AR6" s="105">
        <v>0</v>
      </c>
      <c r="AS6" s="104">
        <v>5</v>
      </c>
      <c r="AT6" s="105">
        <v>0</v>
      </c>
      <c r="AU6" s="104">
        <v>5</v>
      </c>
      <c r="AV6" s="132"/>
    </row>
    <row r="7" spans="1:48" s="102" customFormat="1" x14ac:dyDescent="0.3">
      <c r="A7" s="100" t="s">
        <v>129</v>
      </c>
      <c r="B7" s="101" t="s">
        <v>42</v>
      </c>
      <c r="C7" s="101" t="s">
        <v>37</v>
      </c>
      <c r="D7" s="103">
        <v>0</v>
      </c>
      <c r="E7" s="104">
        <v>1</v>
      </c>
      <c r="F7" s="103">
        <v>0</v>
      </c>
      <c r="G7" s="104">
        <v>2</v>
      </c>
      <c r="H7" s="103">
        <v>0</v>
      </c>
      <c r="I7" s="104">
        <v>1</v>
      </c>
      <c r="J7" s="103">
        <v>0</v>
      </c>
      <c r="K7" s="104">
        <v>1</v>
      </c>
      <c r="L7" s="103">
        <v>0</v>
      </c>
      <c r="M7" s="104">
        <v>1</v>
      </c>
      <c r="N7" s="103">
        <v>0</v>
      </c>
      <c r="O7" s="104">
        <v>1</v>
      </c>
      <c r="P7" s="103">
        <v>0</v>
      </c>
      <c r="Q7" s="104">
        <v>1</v>
      </c>
      <c r="R7" s="103">
        <v>0</v>
      </c>
      <c r="S7" s="104">
        <v>1</v>
      </c>
      <c r="T7" s="103">
        <v>0</v>
      </c>
      <c r="U7" s="104">
        <v>1</v>
      </c>
      <c r="V7" s="103">
        <v>0</v>
      </c>
      <c r="W7" s="104">
        <v>1</v>
      </c>
      <c r="X7" s="103">
        <v>0</v>
      </c>
      <c r="Y7" s="104">
        <v>1</v>
      </c>
      <c r="Z7" s="103">
        <v>0</v>
      </c>
      <c r="AA7" s="104">
        <v>1</v>
      </c>
      <c r="AB7" s="103">
        <v>0</v>
      </c>
      <c r="AC7" s="104">
        <v>1</v>
      </c>
      <c r="AD7" s="103">
        <v>0</v>
      </c>
      <c r="AE7" s="104">
        <v>1</v>
      </c>
      <c r="AF7" s="103">
        <v>0</v>
      </c>
      <c r="AG7" s="104">
        <v>1</v>
      </c>
      <c r="AH7" s="103">
        <v>0</v>
      </c>
      <c r="AI7" s="104">
        <v>1</v>
      </c>
      <c r="AJ7" s="103">
        <v>0</v>
      </c>
      <c r="AK7" s="104">
        <v>1</v>
      </c>
      <c r="AL7" s="103">
        <v>0</v>
      </c>
      <c r="AM7" s="104">
        <v>1</v>
      </c>
      <c r="AN7" s="103">
        <v>0</v>
      </c>
      <c r="AO7" s="104">
        <v>1</v>
      </c>
      <c r="AP7" s="103">
        <v>0</v>
      </c>
      <c r="AQ7" s="104">
        <v>1</v>
      </c>
      <c r="AR7" s="103">
        <v>0</v>
      </c>
      <c r="AS7" s="104">
        <v>1</v>
      </c>
      <c r="AT7" s="103">
        <v>0</v>
      </c>
      <c r="AU7" s="104">
        <v>1</v>
      </c>
      <c r="AV7" s="132"/>
    </row>
    <row r="8" spans="1:48" s="102" customFormat="1" x14ac:dyDescent="0.3">
      <c r="A8" s="100" t="s">
        <v>131</v>
      </c>
      <c r="B8" s="101" t="s">
        <v>42</v>
      </c>
      <c r="C8" s="101" t="s">
        <v>37</v>
      </c>
      <c r="D8" s="103">
        <v>0</v>
      </c>
      <c r="E8" s="104">
        <v>1</v>
      </c>
      <c r="F8" s="103">
        <v>0</v>
      </c>
      <c r="G8" s="104">
        <v>2</v>
      </c>
      <c r="H8" s="103">
        <v>0</v>
      </c>
      <c r="I8" s="104">
        <v>1</v>
      </c>
      <c r="J8" s="103">
        <v>0</v>
      </c>
      <c r="K8" s="104">
        <v>1</v>
      </c>
      <c r="L8" s="103">
        <v>0</v>
      </c>
      <c r="M8" s="104">
        <v>1</v>
      </c>
      <c r="N8" s="103">
        <v>0</v>
      </c>
      <c r="O8" s="104">
        <v>1</v>
      </c>
      <c r="P8" s="103">
        <v>0</v>
      </c>
      <c r="Q8" s="104">
        <v>1</v>
      </c>
      <c r="R8" s="103">
        <v>0</v>
      </c>
      <c r="S8" s="104">
        <v>1</v>
      </c>
      <c r="T8" s="103">
        <v>0</v>
      </c>
      <c r="U8" s="104">
        <v>1</v>
      </c>
      <c r="V8" s="103">
        <v>0</v>
      </c>
      <c r="W8" s="104">
        <v>1</v>
      </c>
      <c r="X8" s="103">
        <v>0</v>
      </c>
      <c r="Y8" s="104">
        <v>1</v>
      </c>
      <c r="Z8" s="103">
        <v>0</v>
      </c>
      <c r="AA8" s="104">
        <v>1</v>
      </c>
      <c r="AB8" s="103">
        <v>0</v>
      </c>
      <c r="AC8" s="104">
        <v>1</v>
      </c>
      <c r="AD8" s="103">
        <v>0</v>
      </c>
      <c r="AE8" s="104">
        <v>1</v>
      </c>
      <c r="AF8" s="103">
        <v>0</v>
      </c>
      <c r="AG8" s="104">
        <v>1</v>
      </c>
      <c r="AH8" s="103">
        <v>0</v>
      </c>
      <c r="AI8" s="104">
        <v>1</v>
      </c>
      <c r="AJ8" s="103">
        <v>0</v>
      </c>
      <c r="AK8" s="104">
        <v>1</v>
      </c>
      <c r="AL8" s="103">
        <v>0</v>
      </c>
      <c r="AM8" s="104">
        <v>1</v>
      </c>
      <c r="AN8" s="103">
        <v>0</v>
      </c>
      <c r="AO8" s="104">
        <v>1</v>
      </c>
      <c r="AP8" s="103">
        <v>0</v>
      </c>
      <c r="AQ8" s="104">
        <v>1</v>
      </c>
      <c r="AR8" s="103">
        <v>0</v>
      </c>
      <c r="AS8" s="104">
        <v>1</v>
      </c>
      <c r="AT8" s="103">
        <v>0</v>
      </c>
      <c r="AU8" s="104">
        <v>1</v>
      </c>
      <c r="AV8" s="132"/>
    </row>
    <row r="9" spans="1:48" s="102" customFormat="1" x14ac:dyDescent="0.3">
      <c r="A9" s="100" t="s">
        <v>133</v>
      </c>
      <c r="B9" s="101" t="s">
        <v>42</v>
      </c>
      <c r="C9" s="101" t="s">
        <v>37</v>
      </c>
      <c r="D9" s="103">
        <v>0</v>
      </c>
      <c r="E9" s="104">
        <v>1</v>
      </c>
      <c r="F9" s="103">
        <v>0</v>
      </c>
      <c r="G9" s="104">
        <v>2</v>
      </c>
      <c r="H9" s="103">
        <v>0</v>
      </c>
      <c r="I9" s="104">
        <v>1</v>
      </c>
      <c r="J9" s="103">
        <v>0</v>
      </c>
      <c r="K9" s="104">
        <v>1</v>
      </c>
      <c r="L9" s="103">
        <v>0</v>
      </c>
      <c r="M9" s="104">
        <v>1</v>
      </c>
      <c r="N9" s="103">
        <v>0</v>
      </c>
      <c r="O9" s="104">
        <v>1</v>
      </c>
      <c r="P9" s="103">
        <v>0</v>
      </c>
      <c r="Q9" s="104">
        <v>1</v>
      </c>
      <c r="R9" s="103">
        <v>0</v>
      </c>
      <c r="S9" s="104">
        <v>1</v>
      </c>
      <c r="T9" s="103">
        <v>0</v>
      </c>
      <c r="U9" s="104">
        <v>1</v>
      </c>
      <c r="V9" s="103">
        <v>0</v>
      </c>
      <c r="W9" s="104">
        <v>1</v>
      </c>
      <c r="X9" s="103">
        <v>0</v>
      </c>
      <c r="Y9" s="104">
        <v>1</v>
      </c>
      <c r="Z9" s="103">
        <v>0</v>
      </c>
      <c r="AA9" s="104">
        <v>1</v>
      </c>
      <c r="AB9" s="103">
        <v>0</v>
      </c>
      <c r="AC9" s="104">
        <v>1</v>
      </c>
      <c r="AD9" s="103">
        <v>0</v>
      </c>
      <c r="AE9" s="104">
        <v>1</v>
      </c>
      <c r="AF9" s="103">
        <v>0</v>
      </c>
      <c r="AG9" s="104">
        <v>1</v>
      </c>
      <c r="AH9" s="103">
        <v>0</v>
      </c>
      <c r="AI9" s="104">
        <v>1</v>
      </c>
      <c r="AJ9" s="103">
        <v>0</v>
      </c>
      <c r="AK9" s="104">
        <v>1</v>
      </c>
      <c r="AL9" s="103">
        <v>0</v>
      </c>
      <c r="AM9" s="104">
        <v>1</v>
      </c>
      <c r="AN9" s="103">
        <v>0</v>
      </c>
      <c r="AO9" s="104">
        <v>1</v>
      </c>
      <c r="AP9" s="103">
        <v>0</v>
      </c>
      <c r="AQ9" s="104">
        <v>1</v>
      </c>
      <c r="AR9" s="103">
        <v>0</v>
      </c>
      <c r="AS9" s="104">
        <v>1</v>
      </c>
      <c r="AT9" s="103">
        <v>0</v>
      </c>
      <c r="AU9" s="104">
        <v>1</v>
      </c>
      <c r="AV9" s="132"/>
    </row>
    <row r="10" spans="1:48" s="102" customFormat="1" x14ac:dyDescent="0.3">
      <c r="A10" s="100" t="s">
        <v>135</v>
      </c>
      <c r="B10" s="101" t="s">
        <v>42</v>
      </c>
      <c r="C10" s="101" t="s">
        <v>37</v>
      </c>
      <c r="D10" s="103">
        <v>0</v>
      </c>
      <c r="E10" s="104">
        <v>1</v>
      </c>
      <c r="F10" s="103">
        <v>0</v>
      </c>
      <c r="G10" s="104">
        <v>2</v>
      </c>
      <c r="H10" s="103">
        <v>0</v>
      </c>
      <c r="I10" s="104">
        <v>1</v>
      </c>
      <c r="J10" s="103">
        <v>0</v>
      </c>
      <c r="K10" s="104">
        <v>1</v>
      </c>
      <c r="L10" s="103">
        <v>0</v>
      </c>
      <c r="M10" s="104">
        <v>1</v>
      </c>
      <c r="N10" s="103">
        <v>0</v>
      </c>
      <c r="O10" s="104">
        <v>1</v>
      </c>
      <c r="P10" s="103">
        <v>0</v>
      </c>
      <c r="Q10" s="104">
        <v>1</v>
      </c>
      <c r="R10" s="103">
        <v>0</v>
      </c>
      <c r="S10" s="104">
        <v>1</v>
      </c>
      <c r="T10" s="103">
        <v>0</v>
      </c>
      <c r="U10" s="104">
        <v>1</v>
      </c>
      <c r="V10" s="103">
        <v>0</v>
      </c>
      <c r="W10" s="104">
        <v>1</v>
      </c>
      <c r="X10" s="103">
        <v>0</v>
      </c>
      <c r="Y10" s="104">
        <v>1</v>
      </c>
      <c r="Z10" s="103">
        <v>0</v>
      </c>
      <c r="AA10" s="104">
        <v>1</v>
      </c>
      <c r="AB10" s="103">
        <v>0</v>
      </c>
      <c r="AC10" s="104">
        <v>1</v>
      </c>
      <c r="AD10" s="103">
        <v>0</v>
      </c>
      <c r="AE10" s="104">
        <v>1</v>
      </c>
      <c r="AF10" s="103">
        <v>0</v>
      </c>
      <c r="AG10" s="104">
        <v>1</v>
      </c>
      <c r="AH10" s="103">
        <v>0</v>
      </c>
      <c r="AI10" s="104">
        <v>1</v>
      </c>
      <c r="AJ10" s="103">
        <v>0</v>
      </c>
      <c r="AK10" s="104">
        <v>1</v>
      </c>
      <c r="AL10" s="103">
        <v>0</v>
      </c>
      <c r="AM10" s="104">
        <v>1</v>
      </c>
      <c r="AN10" s="103">
        <v>0</v>
      </c>
      <c r="AO10" s="104">
        <v>1</v>
      </c>
      <c r="AP10" s="103">
        <v>0</v>
      </c>
      <c r="AQ10" s="104">
        <v>1</v>
      </c>
      <c r="AR10" s="103">
        <v>0</v>
      </c>
      <c r="AS10" s="104">
        <v>1</v>
      </c>
      <c r="AT10" s="103">
        <v>0</v>
      </c>
      <c r="AU10" s="104">
        <v>1</v>
      </c>
      <c r="AV10" s="132"/>
    </row>
    <row r="11" spans="1:48" s="102" customFormat="1" x14ac:dyDescent="0.3">
      <c r="A11" s="100" t="s">
        <v>127</v>
      </c>
      <c r="B11" s="101" t="s">
        <v>42</v>
      </c>
      <c r="C11" s="101" t="s">
        <v>37</v>
      </c>
      <c r="D11" s="103">
        <v>0</v>
      </c>
      <c r="E11" s="104">
        <v>1</v>
      </c>
      <c r="F11" s="103">
        <v>0</v>
      </c>
      <c r="G11" s="104">
        <v>2</v>
      </c>
      <c r="H11" s="103">
        <v>0</v>
      </c>
      <c r="I11" s="104">
        <v>1</v>
      </c>
      <c r="J11" s="103">
        <v>0</v>
      </c>
      <c r="K11" s="104">
        <v>1</v>
      </c>
      <c r="L11" s="103">
        <v>0</v>
      </c>
      <c r="M11" s="104">
        <v>1</v>
      </c>
      <c r="N11" s="103">
        <v>0</v>
      </c>
      <c r="O11" s="104">
        <v>1</v>
      </c>
      <c r="P11" s="103">
        <v>0</v>
      </c>
      <c r="Q11" s="104">
        <v>1</v>
      </c>
      <c r="R11" s="103">
        <v>0</v>
      </c>
      <c r="S11" s="104">
        <v>1</v>
      </c>
      <c r="T11" s="103">
        <v>0</v>
      </c>
      <c r="U11" s="104">
        <v>1</v>
      </c>
      <c r="V11" s="103">
        <v>0</v>
      </c>
      <c r="W11" s="104">
        <v>1</v>
      </c>
      <c r="X11" s="103">
        <v>0</v>
      </c>
      <c r="Y11" s="104">
        <v>1</v>
      </c>
      <c r="Z11" s="103">
        <v>0</v>
      </c>
      <c r="AA11" s="104">
        <v>1</v>
      </c>
      <c r="AB11" s="103">
        <v>0</v>
      </c>
      <c r="AC11" s="104">
        <v>1</v>
      </c>
      <c r="AD11" s="103">
        <v>0</v>
      </c>
      <c r="AE11" s="104">
        <v>1</v>
      </c>
      <c r="AF11" s="103">
        <v>0</v>
      </c>
      <c r="AG11" s="104">
        <v>1</v>
      </c>
      <c r="AH11" s="103">
        <v>0</v>
      </c>
      <c r="AI11" s="104">
        <v>1</v>
      </c>
      <c r="AJ11" s="103">
        <v>0</v>
      </c>
      <c r="AK11" s="104">
        <v>1</v>
      </c>
      <c r="AL11" s="103">
        <v>0</v>
      </c>
      <c r="AM11" s="104">
        <v>1</v>
      </c>
      <c r="AN11" s="103">
        <v>0</v>
      </c>
      <c r="AO11" s="104">
        <v>1</v>
      </c>
      <c r="AP11" s="103">
        <v>0</v>
      </c>
      <c r="AQ11" s="104">
        <v>1</v>
      </c>
      <c r="AR11" s="103">
        <v>0</v>
      </c>
      <c r="AS11" s="104">
        <v>1</v>
      </c>
      <c r="AT11" s="103">
        <v>0</v>
      </c>
      <c r="AU11" s="104">
        <v>1</v>
      </c>
      <c r="AV11" s="132"/>
    </row>
    <row r="12" spans="1:48" s="102" customFormat="1" x14ac:dyDescent="0.3">
      <c r="A12" s="100" t="s">
        <v>130</v>
      </c>
      <c r="B12" s="101" t="s">
        <v>42</v>
      </c>
      <c r="C12" s="101" t="s">
        <v>37</v>
      </c>
      <c r="D12" s="103">
        <v>0</v>
      </c>
      <c r="E12" s="104">
        <v>1</v>
      </c>
      <c r="F12" s="103">
        <v>0</v>
      </c>
      <c r="G12" s="104">
        <v>2</v>
      </c>
      <c r="H12" s="103">
        <v>0</v>
      </c>
      <c r="I12" s="104">
        <v>1</v>
      </c>
      <c r="J12" s="103">
        <v>0</v>
      </c>
      <c r="K12" s="104">
        <v>1</v>
      </c>
      <c r="L12" s="103">
        <v>0</v>
      </c>
      <c r="M12" s="104">
        <v>1</v>
      </c>
      <c r="N12" s="103">
        <v>0</v>
      </c>
      <c r="O12" s="104">
        <v>1</v>
      </c>
      <c r="P12" s="103">
        <v>0</v>
      </c>
      <c r="Q12" s="104">
        <v>1</v>
      </c>
      <c r="R12" s="103">
        <v>0</v>
      </c>
      <c r="S12" s="104">
        <v>1</v>
      </c>
      <c r="T12" s="103">
        <v>0</v>
      </c>
      <c r="U12" s="104">
        <v>1</v>
      </c>
      <c r="V12" s="103">
        <v>0</v>
      </c>
      <c r="W12" s="104">
        <v>1</v>
      </c>
      <c r="X12" s="103">
        <v>0</v>
      </c>
      <c r="Y12" s="104">
        <v>1</v>
      </c>
      <c r="Z12" s="103">
        <v>0</v>
      </c>
      <c r="AA12" s="104">
        <v>1</v>
      </c>
      <c r="AB12" s="103">
        <v>0</v>
      </c>
      <c r="AC12" s="104">
        <v>1</v>
      </c>
      <c r="AD12" s="103">
        <v>0</v>
      </c>
      <c r="AE12" s="104">
        <v>1</v>
      </c>
      <c r="AF12" s="103">
        <v>0</v>
      </c>
      <c r="AG12" s="104">
        <v>1</v>
      </c>
      <c r="AH12" s="103">
        <v>0</v>
      </c>
      <c r="AI12" s="104">
        <v>1</v>
      </c>
      <c r="AJ12" s="103">
        <v>0</v>
      </c>
      <c r="AK12" s="104">
        <v>1</v>
      </c>
      <c r="AL12" s="103">
        <v>0</v>
      </c>
      <c r="AM12" s="104">
        <v>1</v>
      </c>
      <c r="AN12" s="103">
        <v>0</v>
      </c>
      <c r="AO12" s="104">
        <v>1</v>
      </c>
      <c r="AP12" s="103">
        <v>0</v>
      </c>
      <c r="AQ12" s="104">
        <v>1</v>
      </c>
      <c r="AR12" s="103">
        <v>0</v>
      </c>
      <c r="AS12" s="104">
        <v>1</v>
      </c>
      <c r="AT12" s="103">
        <v>0</v>
      </c>
      <c r="AU12" s="104">
        <v>1</v>
      </c>
      <c r="AV12" s="132"/>
    </row>
    <row r="13" spans="1:48" s="102" customFormat="1" x14ac:dyDescent="0.3">
      <c r="A13" s="100" t="s">
        <v>132</v>
      </c>
      <c r="B13" s="101" t="s">
        <v>42</v>
      </c>
      <c r="C13" s="101" t="s">
        <v>37</v>
      </c>
      <c r="D13" s="103">
        <v>0</v>
      </c>
      <c r="E13" s="104">
        <v>1</v>
      </c>
      <c r="F13" s="103">
        <v>0</v>
      </c>
      <c r="G13" s="104">
        <v>2</v>
      </c>
      <c r="H13" s="103">
        <v>0</v>
      </c>
      <c r="I13" s="104">
        <v>1</v>
      </c>
      <c r="J13" s="103">
        <v>0</v>
      </c>
      <c r="K13" s="104">
        <v>1</v>
      </c>
      <c r="L13" s="103">
        <v>0</v>
      </c>
      <c r="M13" s="104">
        <v>1</v>
      </c>
      <c r="N13" s="103">
        <v>0</v>
      </c>
      <c r="O13" s="104">
        <v>1</v>
      </c>
      <c r="P13" s="103">
        <v>0</v>
      </c>
      <c r="Q13" s="104">
        <v>1</v>
      </c>
      <c r="R13" s="103">
        <v>0</v>
      </c>
      <c r="S13" s="104">
        <v>1</v>
      </c>
      <c r="T13" s="103">
        <v>0</v>
      </c>
      <c r="U13" s="104">
        <v>1</v>
      </c>
      <c r="V13" s="103">
        <v>0</v>
      </c>
      <c r="W13" s="104">
        <v>1</v>
      </c>
      <c r="X13" s="103">
        <v>0</v>
      </c>
      <c r="Y13" s="104">
        <v>1</v>
      </c>
      <c r="Z13" s="103">
        <v>0</v>
      </c>
      <c r="AA13" s="104">
        <v>1</v>
      </c>
      <c r="AB13" s="103">
        <v>0</v>
      </c>
      <c r="AC13" s="104">
        <v>1</v>
      </c>
      <c r="AD13" s="103">
        <v>0</v>
      </c>
      <c r="AE13" s="104">
        <v>1</v>
      </c>
      <c r="AF13" s="103">
        <v>0</v>
      </c>
      <c r="AG13" s="104">
        <v>1</v>
      </c>
      <c r="AH13" s="103">
        <v>0</v>
      </c>
      <c r="AI13" s="104">
        <v>1</v>
      </c>
      <c r="AJ13" s="103">
        <v>0</v>
      </c>
      <c r="AK13" s="104">
        <v>1</v>
      </c>
      <c r="AL13" s="103">
        <v>0</v>
      </c>
      <c r="AM13" s="104">
        <v>1</v>
      </c>
      <c r="AN13" s="103">
        <v>0</v>
      </c>
      <c r="AO13" s="104">
        <v>1</v>
      </c>
      <c r="AP13" s="103">
        <v>0</v>
      </c>
      <c r="AQ13" s="104">
        <v>1</v>
      </c>
      <c r="AR13" s="103">
        <v>0</v>
      </c>
      <c r="AS13" s="104">
        <v>1</v>
      </c>
      <c r="AT13" s="103">
        <v>0</v>
      </c>
      <c r="AU13" s="104">
        <v>1</v>
      </c>
      <c r="AV13" s="132"/>
    </row>
    <row r="14" spans="1:48" s="102" customFormat="1" x14ac:dyDescent="0.3">
      <c r="A14" s="100" t="s">
        <v>134</v>
      </c>
      <c r="B14" s="101" t="s">
        <v>42</v>
      </c>
      <c r="C14" s="101" t="s">
        <v>37</v>
      </c>
      <c r="D14" s="103">
        <v>0</v>
      </c>
      <c r="E14" s="104">
        <v>1</v>
      </c>
      <c r="F14" s="103">
        <v>0</v>
      </c>
      <c r="G14" s="104">
        <v>2</v>
      </c>
      <c r="H14" s="103">
        <v>0</v>
      </c>
      <c r="I14" s="104">
        <v>1</v>
      </c>
      <c r="J14" s="103">
        <v>0</v>
      </c>
      <c r="K14" s="104">
        <v>1</v>
      </c>
      <c r="L14" s="103">
        <v>0</v>
      </c>
      <c r="M14" s="104">
        <v>1</v>
      </c>
      <c r="N14" s="103">
        <v>0</v>
      </c>
      <c r="O14" s="104">
        <v>1</v>
      </c>
      <c r="P14" s="103">
        <v>0</v>
      </c>
      <c r="Q14" s="104">
        <v>1</v>
      </c>
      <c r="R14" s="103">
        <v>0</v>
      </c>
      <c r="S14" s="104">
        <v>1</v>
      </c>
      <c r="T14" s="103">
        <v>0</v>
      </c>
      <c r="U14" s="104">
        <v>1</v>
      </c>
      <c r="V14" s="103">
        <v>0</v>
      </c>
      <c r="W14" s="104">
        <v>1</v>
      </c>
      <c r="X14" s="103">
        <v>0</v>
      </c>
      <c r="Y14" s="104">
        <v>1</v>
      </c>
      <c r="Z14" s="103">
        <v>0</v>
      </c>
      <c r="AA14" s="104">
        <v>1</v>
      </c>
      <c r="AB14" s="103">
        <v>0</v>
      </c>
      <c r="AC14" s="104">
        <v>1</v>
      </c>
      <c r="AD14" s="103">
        <v>0</v>
      </c>
      <c r="AE14" s="104">
        <v>1</v>
      </c>
      <c r="AF14" s="103">
        <v>0</v>
      </c>
      <c r="AG14" s="104">
        <v>1</v>
      </c>
      <c r="AH14" s="103">
        <v>0</v>
      </c>
      <c r="AI14" s="104">
        <v>1</v>
      </c>
      <c r="AJ14" s="103">
        <v>0</v>
      </c>
      <c r="AK14" s="104">
        <v>1</v>
      </c>
      <c r="AL14" s="103">
        <v>0</v>
      </c>
      <c r="AM14" s="104">
        <v>1</v>
      </c>
      <c r="AN14" s="103">
        <v>0</v>
      </c>
      <c r="AO14" s="104">
        <v>1</v>
      </c>
      <c r="AP14" s="103">
        <v>0</v>
      </c>
      <c r="AQ14" s="104">
        <v>1</v>
      </c>
      <c r="AR14" s="103">
        <v>0</v>
      </c>
      <c r="AS14" s="104">
        <v>1</v>
      </c>
      <c r="AT14" s="103">
        <v>0</v>
      </c>
      <c r="AU14" s="104">
        <v>1</v>
      </c>
      <c r="AV14" s="132"/>
    </row>
    <row r="15" spans="1:48" s="102" customFormat="1" x14ac:dyDescent="0.3">
      <c r="A15" s="100" t="s">
        <v>136</v>
      </c>
      <c r="B15" s="101" t="s">
        <v>42</v>
      </c>
      <c r="C15" s="101" t="s">
        <v>37</v>
      </c>
      <c r="D15" s="103">
        <v>0</v>
      </c>
      <c r="E15" s="104">
        <v>1</v>
      </c>
      <c r="F15" s="103">
        <v>0</v>
      </c>
      <c r="G15" s="104">
        <v>2</v>
      </c>
      <c r="H15" s="103">
        <v>0</v>
      </c>
      <c r="I15" s="104">
        <v>1</v>
      </c>
      <c r="J15" s="103">
        <v>0</v>
      </c>
      <c r="K15" s="104">
        <v>1</v>
      </c>
      <c r="L15" s="103">
        <v>0</v>
      </c>
      <c r="M15" s="104">
        <v>1</v>
      </c>
      <c r="N15" s="103">
        <v>0</v>
      </c>
      <c r="O15" s="104">
        <v>1</v>
      </c>
      <c r="P15" s="103">
        <v>0</v>
      </c>
      <c r="Q15" s="104">
        <v>1</v>
      </c>
      <c r="R15" s="103">
        <v>0</v>
      </c>
      <c r="S15" s="104">
        <v>1</v>
      </c>
      <c r="T15" s="103">
        <v>0</v>
      </c>
      <c r="U15" s="104">
        <v>1</v>
      </c>
      <c r="V15" s="103">
        <v>0</v>
      </c>
      <c r="W15" s="104">
        <v>1</v>
      </c>
      <c r="X15" s="103">
        <v>0</v>
      </c>
      <c r="Y15" s="104">
        <v>1</v>
      </c>
      <c r="Z15" s="103">
        <v>0</v>
      </c>
      <c r="AA15" s="104">
        <v>1</v>
      </c>
      <c r="AB15" s="103">
        <v>0</v>
      </c>
      <c r="AC15" s="104">
        <v>1</v>
      </c>
      <c r="AD15" s="103">
        <v>0</v>
      </c>
      <c r="AE15" s="104">
        <v>1</v>
      </c>
      <c r="AF15" s="103">
        <v>0</v>
      </c>
      <c r="AG15" s="104">
        <v>1</v>
      </c>
      <c r="AH15" s="103">
        <v>0</v>
      </c>
      <c r="AI15" s="104">
        <v>1</v>
      </c>
      <c r="AJ15" s="103">
        <v>0</v>
      </c>
      <c r="AK15" s="104">
        <v>1</v>
      </c>
      <c r="AL15" s="103">
        <v>0</v>
      </c>
      <c r="AM15" s="104">
        <v>1</v>
      </c>
      <c r="AN15" s="103">
        <v>0</v>
      </c>
      <c r="AO15" s="104">
        <v>1</v>
      </c>
      <c r="AP15" s="103">
        <v>0</v>
      </c>
      <c r="AQ15" s="104">
        <v>1</v>
      </c>
      <c r="AR15" s="103">
        <v>0</v>
      </c>
      <c r="AS15" s="104">
        <v>1</v>
      </c>
      <c r="AT15" s="103">
        <v>0</v>
      </c>
      <c r="AU15" s="104">
        <v>1</v>
      </c>
      <c r="AV15" s="132"/>
    </row>
    <row r="16" spans="1:48" s="102" customFormat="1" x14ac:dyDescent="0.3">
      <c r="A16" s="100" t="s">
        <v>128</v>
      </c>
      <c r="B16" s="101" t="s">
        <v>42</v>
      </c>
      <c r="C16" s="101" t="s">
        <v>37</v>
      </c>
      <c r="D16" s="103">
        <v>0</v>
      </c>
      <c r="E16" s="104">
        <v>1</v>
      </c>
      <c r="F16" s="103">
        <v>0</v>
      </c>
      <c r="G16" s="104">
        <v>1</v>
      </c>
      <c r="H16" s="103">
        <v>0</v>
      </c>
      <c r="I16" s="104">
        <v>1</v>
      </c>
      <c r="J16" s="103">
        <v>0</v>
      </c>
      <c r="K16" s="104">
        <v>1</v>
      </c>
      <c r="L16" s="103">
        <v>0</v>
      </c>
      <c r="M16" s="104">
        <v>1</v>
      </c>
      <c r="N16" s="103">
        <v>0</v>
      </c>
      <c r="O16" s="104">
        <v>1</v>
      </c>
      <c r="P16" s="103">
        <v>0</v>
      </c>
      <c r="Q16" s="104">
        <v>1</v>
      </c>
      <c r="R16" s="103">
        <v>0</v>
      </c>
      <c r="S16" s="104">
        <v>1</v>
      </c>
      <c r="T16" s="103">
        <v>0</v>
      </c>
      <c r="U16" s="104">
        <v>1</v>
      </c>
      <c r="V16" s="103">
        <v>0</v>
      </c>
      <c r="W16" s="104">
        <v>1</v>
      </c>
      <c r="X16" s="103">
        <v>0</v>
      </c>
      <c r="Y16" s="104">
        <v>1</v>
      </c>
      <c r="Z16" s="103">
        <v>0</v>
      </c>
      <c r="AA16" s="104">
        <v>1</v>
      </c>
      <c r="AB16" s="103">
        <v>0</v>
      </c>
      <c r="AC16" s="104">
        <v>1</v>
      </c>
      <c r="AD16" s="103">
        <v>0</v>
      </c>
      <c r="AE16" s="104">
        <v>1</v>
      </c>
      <c r="AF16" s="103">
        <v>0</v>
      </c>
      <c r="AG16" s="104">
        <v>1</v>
      </c>
      <c r="AH16" s="103">
        <v>0</v>
      </c>
      <c r="AI16" s="104">
        <v>1</v>
      </c>
      <c r="AJ16" s="103">
        <v>0</v>
      </c>
      <c r="AK16" s="104">
        <v>1</v>
      </c>
      <c r="AL16" s="103">
        <v>0</v>
      </c>
      <c r="AM16" s="104">
        <v>1</v>
      </c>
      <c r="AN16" s="103">
        <v>0</v>
      </c>
      <c r="AO16" s="104">
        <v>1</v>
      </c>
      <c r="AP16" s="103">
        <v>0</v>
      </c>
      <c r="AQ16" s="104">
        <v>1</v>
      </c>
      <c r="AR16" s="103">
        <v>0</v>
      </c>
      <c r="AS16" s="104">
        <v>1</v>
      </c>
      <c r="AT16" s="103">
        <v>0</v>
      </c>
      <c r="AU16" s="104">
        <v>1</v>
      </c>
      <c r="AV16" s="132"/>
    </row>
    <row r="17" spans="1:48" s="102" customFormat="1" x14ac:dyDescent="0.3">
      <c r="A17" s="121" t="s">
        <v>190</v>
      </c>
      <c r="B17" s="101" t="s">
        <v>37</v>
      </c>
      <c r="C17" s="101" t="s">
        <v>37</v>
      </c>
      <c r="D17" s="103">
        <v>1</v>
      </c>
      <c r="E17" s="104">
        <v>1</v>
      </c>
      <c r="F17" s="103">
        <v>1</v>
      </c>
      <c r="G17" s="104">
        <v>1</v>
      </c>
      <c r="H17" s="105">
        <v>1</v>
      </c>
      <c r="I17" s="104">
        <v>1</v>
      </c>
      <c r="J17" s="105">
        <v>0</v>
      </c>
      <c r="K17" s="104">
        <v>0</v>
      </c>
      <c r="L17" s="105">
        <v>0</v>
      </c>
      <c r="M17" s="104">
        <v>0</v>
      </c>
      <c r="N17" s="105">
        <v>0</v>
      </c>
      <c r="O17" s="104">
        <v>0</v>
      </c>
      <c r="P17" s="105">
        <v>0</v>
      </c>
      <c r="Q17" s="104">
        <v>0</v>
      </c>
      <c r="R17" s="105">
        <v>0</v>
      </c>
      <c r="S17" s="104">
        <v>0</v>
      </c>
      <c r="T17" s="105">
        <v>0</v>
      </c>
      <c r="U17" s="104">
        <v>0</v>
      </c>
      <c r="V17" s="105">
        <v>0</v>
      </c>
      <c r="W17" s="104">
        <v>0</v>
      </c>
      <c r="X17" s="105">
        <v>0</v>
      </c>
      <c r="Y17" s="104">
        <v>0</v>
      </c>
      <c r="Z17" s="105">
        <v>0</v>
      </c>
      <c r="AA17" s="104">
        <v>0</v>
      </c>
      <c r="AB17" s="105">
        <v>0</v>
      </c>
      <c r="AC17" s="104">
        <v>0</v>
      </c>
      <c r="AD17" s="105">
        <v>0</v>
      </c>
      <c r="AE17" s="104">
        <v>0</v>
      </c>
      <c r="AF17" s="105">
        <v>0</v>
      </c>
      <c r="AG17" s="104">
        <v>0</v>
      </c>
      <c r="AH17" s="105">
        <v>0</v>
      </c>
      <c r="AI17" s="104">
        <v>0</v>
      </c>
      <c r="AJ17" s="105">
        <v>0</v>
      </c>
      <c r="AK17" s="104">
        <v>0</v>
      </c>
      <c r="AL17" s="105">
        <v>0</v>
      </c>
      <c r="AM17" s="104">
        <v>0</v>
      </c>
      <c r="AN17" s="105">
        <v>0</v>
      </c>
      <c r="AO17" s="104">
        <v>0</v>
      </c>
      <c r="AP17" s="105">
        <v>0</v>
      </c>
      <c r="AQ17" s="104">
        <v>0</v>
      </c>
      <c r="AR17" s="105">
        <v>0</v>
      </c>
      <c r="AS17" s="104">
        <v>0</v>
      </c>
      <c r="AT17" s="105">
        <v>0</v>
      </c>
      <c r="AU17" s="104">
        <v>0</v>
      </c>
      <c r="AV17" s="132"/>
    </row>
    <row r="18" spans="1:48" s="102" customFormat="1" x14ac:dyDescent="0.3">
      <c r="A18" s="100" t="s">
        <v>193</v>
      </c>
      <c r="B18" s="101" t="s">
        <v>37</v>
      </c>
      <c r="C18" s="101" t="s">
        <v>37</v>
      </c>
      <c r="D18" s="103">
        <v>0</v>
      </c>
      <c r="E18" s="104">
        <v>1</v>
      </c>
      <c r="F18" s="103">
        <v>0</v>
      </c>
      <c r="G18" s="104">
        <v>1</v>
      </c>
      <c r="H18" s="103">
        <v>0</v>
      </c>
      <c r="I18" s="104">
        <v>1</v>
      </c>
      <c r="J18" s="103">
        <v>0</v>
      </c>
      <c r="K18" s="104">
        <v>1</v>
      </c>
      <c r="L18" s="103">
        <v>0</v>
      </c>
      <c r="M18" s="104">
        <v>1</v>
      </c>
      <c r="N18" s="103">
        <v>0</v>
      </c>
      <c r="O18" s="104">
        <v>1</v>
      </c>
      <c r="P18" s="103">
        <v>0</v>
      </c>
      <c r="Q18" s="104">
        <v>1</v>
      </c>
      <c r="R18" s="103">
        <v>0</v>
      </c>
      <c r="S18" s="104">
        <v>1</v>
      </c>
      <c r="T18" s="103">
        <v>0</v>
      </c>
      <c r="U18" s="104">
        <v>1</v>
      </c>
      <c r="V18" s="103">
        <v>0</v>
      </c>
      <c r="W18" s="104">
        <v>1</v>
      </c>
      <c r="X18" s="103">
        <v>0</v>
      </c>
      <c r="Y18" s="104">
        <v>1</v>
      </c>
      <c r="Z18" s="103">
        <v>0</v>
      </c>
      <c r="AA18" s="104">
        <v>1</v>
      </c>
      <c r="AB18" s="103">
        <v>0</v>
      </c>
      <c r="AC18" s="104">
        <v>1</v>
      </c>
      <c r="AD18" s="103">
        <v>0</v>
      </c>
      <c r="AE18" s="104">
        <v>1</v>
      </c>
      <c r="AF18" s="103">
        <v>0</v>
      </c>
      <c r="AG18" s="104">
        <v>1</v>
      </c>
      <c r="AH18" s="103">
        <v>0</v>
      </c>
      <c r="AI18" s="104">
        <v>1</v>
      </c>
      <c r="AJ18" s="103">
        <v>0</v>
      </c>
      <c r="AK18" s="104">
        <v>1</v>
      </c>
      <c r="AL18" s="103">
        <v>0</v>
      </c>
      <c r="AM18" s="104">
        <v>1</v>
      </c>
      <c r="AN18" s="103">
        <v>0</v>
      </c>
      <c r="AO18" s="104">
        <v>1</v>
      </c>
      <c r="AP18" s="103">
        <v>0</v>
      </c>
      <c r="AQ18" s="104">
        <v>1</v>
      </c>
      <c r="AR18" s="103">
        <v>0</v>
      </c>
      <c r="AS18" s="104">
        <v>1</v>
      </c>
      <c r="AT18" s="103">
        <v>0</v>
      </c>
      <c r="AU18" s="104">
        <v>1</v>
      </c>
      <c r="AV18" s="132"/>
    </row>
    <row r="19" spans="1:48" s="102" customFormat="1" x14ac:dyDescent="0.3">
      <c r="A19" s="100" t="s">
        <v>192</v>
      </c>
      <c r="B19" s="101" t="s">
        <v>37</v>
      </c>
      <c r="C19" s="101" t="s">
        <v>37</v>
      </c>
      <c r="D19" s="103">
        <v>0</v>
      </c>
      <c r="E19" s="104">
        <v>1</v>
      </c>
      <c r="F19" s="103">
        <v>0</v>
      </c>
      <c r="G19" s="104">
        <v>1</v>
      </c>
      <c r="H19" s="103">
        <v>0</v>
      </c>
      <c r="I19" s="104">
        <v>1</v>
      </c>
      <c r="J19" s="103">
        <v>0</v>
      </c>
      <c r="K19" s="104">
        <v>1</v>
      </c>
      <c r="L19" s="103">
        <v>0</v>
      </c>
      <c r="M19" s="104">
        <v>1</v>
      </c>
      <c r="N19" s="103">
        <v>0</v>
      </c>
      <c r="O19" s="104">
        <v>1</v>
      </c>
      <c r="P19" s="103">
        <v>0</v>
      </c>
      <c r="Q19" s="104">
        <v>1</v>
      </c>
      <c r="R19" s="103">
        <v>0</v>
      </c>
      <c r="S19" s="104">
        <v>1</v>
      </c>
      <c r="T19" s="103">
        <v>0</v>
      </c>
      <c r="U19" s="104">
        <v>1</v>
      </c>
      <c r="V19" s="103">
        <v>0</v>
      </c>
      <c r="W19" s="104">
        <v>1</v>
      </c>
      <c r="X19" s="103">
        <v>0</v>
      </c>
      <c r="Y19" s="104">
        <v>1</v>
      </c>
      <c r="Z19" s="103">
        <v>0</v>
      </c>
      <c r="AA19" s="104">
        <v>1</v>
      </c>
      <c r="AB19" s="103">
        <v>0</v>
      </c>
      <c r="AC19" s="104">
        <v>1</v>
      </c>
      <c r="AD19" s="103">
        <v>0</v>
      </c>
      <c r="AE19" s="104">
        <v>1</v>
      </c>
      <c r="AF19" s="103">
        <v>0</v>
      </c>
      <c r="AG19" s="104">
        <v>1</v>
      </c>
      <c r="AH19" s="103">
        <v>0</v>
      </c>
      <c r="AI19" s="104">
        <v>1</v>
      </c>
      <c r="AJ19" s="103">
        <v>0</v>
      </c>
      <c r="AK19" s="104">
        <v>1</v>
      </c>
      <c r="AL19" s="103">
        <v>0</v>
      </c>
      <c r="AM19" s="104">
        <v>1</v>
      </c>
      <c r="AN19" s="103">
        <v>0</v>
      </c>
      <c r="AO19" s="104">
        <v>1</v>
      </c>
      <c r="AP19" s="103">
        <v>0</v>
      </c>
      <c r="AQ19" s="104">
        <v>1</v>
      </c>
      <c r="AR19" s="103">
        <v>0</v>
      </c>
      <c r="AS19" s="104">
        <v>1</v>
      </c>
      <c r="AT19" s="103">
        <v>0</v>
      </c>
      <c r="AU19" s="104">
        <v>1</v>
      </c>
      <c r="AV19" s="132"/>
    </row>
    <row r="20" spans="1:48" x14ac:dyDescent="0.3">
      <c r="A20" s="2"/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</row>
    <row r="21" spans="1:48" x14ac:dyDescent="0.3">
      <c r="A21" s="22"/>
    </row>
    <row r="22" spans="1:48" ht="15.6" x14ac:dyDescent="0.3">
      <c r="A22" s="4" t="s">
        <v>45</v>
      </c>
    </row>
    <row r="23" spans="1:48" x14ac:dyDescent="0.3">
      <c r="A23" s="22" t="s">
        <v>55</v>
      </c>
      <c r="B23" s="20"/>
    </row>
    <row r="24" spans="1:48" ht="47.25" customHeight="1" x14ac:dyDescent="0.3">
      <c r="A24" s="24" t="s">
        <v>56</v>
      </c>
    </row>
  </sheetData>
  <mergeCells count="23">
    <mergeCell ref="X1:Y1"/>
    <mergeCell ref="Z1:AA1"/>
    <mergeCell ref="AB1:AC1"/>
    <mergeCell ref="AD1:AE1"/>
    <mergeCell ref="AF1:AG1"/>
    <mergeCell ref="V1:W1"/>
    <mergeCell ref="A1:A2"/>
    <mergeCell ref="D1:E1"/>
    <mergeCell ref="H1:I1"/>
    <mergeCell ref="J1:K1"/>
    <mergeCell ref="L1:M1"/>
    <mergeCell ref="N1:O1"/>
    <mergeCell ref="P1:Q1"/>
    <mergeCell ref="R1:S1"/>
    <mergeCell ref="T1:U1"/>
    <mergeCell ref="F1:G1"/>
    <mergeCell ref="AR1:AS1"/>
    <mergeCell ref="AT1:AU1"/>
    <mergeCell ref="AH1:AI1"/>
    <mergeCell ref="AJ1:AK1"/>
    <mergeCell ref="AL1:AM1"/>
    <mergeCell ref="AN1:AO1"/>
    <mergeCell ref="AP1:AQ1"/>
  </mergeCells>
  <phoneticPr fontId="25" type="noConversion"/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5EB7-6377-47A1-B390-1B0998376832}">
  <sheetPr>
    <tabColor theme="3" tint="0.39997558519241921"/>
  </sheetPr>
  <dimension ref="A1:CS47"/>
  <sheetViews>
    <sheetView zoomScale="85" zoomScaleNormal="85" workbookViewId="0">
      <pane ySplit="1" topLeftCell="A2" activePane="bottomLeft" state="frozen"/>
      <selection pane="bottomLeft" activeCell="D44" sqref="D44"/>
    </sheetView>
  </sheetViews>
  <sheetFormatPr defaultColWidth="9.109375" defaultRowHeight="14.4" outlineLevelCol="1" x14ac:dyDescent="0.3"/>
  <cols>
    <col min="1" max="1" width="16" customWidth="1"/>
    <col min="2" max="2" width="29.21875" customWidth="1"/>
    <col min="3" max="3" width="11.33203125" customWidth="1"/>
    <col min="4" max="4" width="5.88671875" style="57" customWidth="1"/>
    <col min="5" max="5" width="6.109375" style="57" customWidth="1"/>
    <col min="6" max="6" width="26.109375" style="57" customWidth="1"/>
    <col min="7" max="7" width="16.5546875" style="57" customWidth="1" outlineLevel="1"/>
    <col min="8" max="8" width="13.109375" style="57" customWidth="1" outlineLevel="1"/>
    <col min="9" max="9" width="13.88671875" style="57" customWidth="1" outlineLevel="1"/>
    <col min="10" max="10" width="9.6640625" style="57" customWidth="1" outlineLevel="1"/>
    <col min="11" max="11" width="5.44140625" style="57" customWidth="1" outlineLevel="1"/>
    <col min="12" max="12" width="8.21875" style="57" customWidth="1" outlineLevel="1"/>
    <col min="13" max="13" width="10.33203125" style="57" customWidth="1" outlineLevel="1"/>
    <col min="14" max="14" width="10.6640625" style="57" customWidth="1" outlineLevel="1"/>
    <col min="15" max="15" width="10.88671875" style="57" customWidth="1" outlineLevel="1"/>
    <col min="16" max="16" width="8.88671875" style="57" customWidth="1" outlineLevel="1"/>
    <col min="17" max="17" width="11.33203125" style="57" customWidth="1" outlineLevel="1"/>
    <col min="18" max="18" width="9" style="57" customWidth="1" outlineLevel="1"/>
    <col min="19" max="19" width="8.88671875" style="57" customWidth="1" outlineLevel="1"/>
    <col min="20" max="20" width="9.6640625" style="57" customWidth="1" outlineLevel="1"/>
    <col min="21" max="24" width="8.33203125" style="57" customWidth="1" outlineLevel="1"/>
  </cols>
  <sheetData>
    <row r="1" spans="1:24" s="39" customFormat="1" ht="51" customHeight="1" x14ac:dyDescent="0.3">
      <c r="A1" s="34" t="s">
        <v>64</v>
      </c>
      <c r="B1" s="34" t="s">
        <v>3</v>
      </c>
      <c r="C1" s="34" t="s">
        <v>186</v>
      </c>
      <c r="D1" s="38" t="s">
        <v>76</v>
      </c>
      <c r="E1" s="38" t="s">
        <v>77</v>
      </c>
      <c r="F1" s="38" t="s">
        <v>78</v>
      </c>
      <c r="G1" s="35" t="s">
        <v>65</v>
      </c>
      <c r="H1" s="35" t="s">
        <v>66</v>
      </c>
      <c r="I1" s="35" t="s">
        <v>67</v>
      </c>
      <c r="J1" s="35" t="s">
        <v>1</v>
      </c>
      <c r="K1" s="35" t="s">
        <v>68</v>
      </c>
      <c r="L1" s="36" t="s">
        <v>209</v>
      </c>
      <c r="M1" s="36" t="s">
        <v>33</v>
      </c>
      <c r="N1" s="36" t="s">
        <v>69</v>
      </c>
      <c r="O1" s="36" t="s">
        <v>70</v>
      </c>
      <c r="P1" s="36" t="s">
        <v>71</v>
      </c>
      <c r="Q1" s="37" t="s">
        <v>215</v>
      </c>
      <c r="R1" s="37" t="s">
        <v>216</v>
      </c>
      <c r="S1" s="37" t="s">
        <v>217</v>
      </c>
      <c r="T1" s="37" t="s">
        <v>74</v>
      </c>
      <c r="U1" s="37" t="s">
        <v>75</v>
      </c>
      <c r="V1" s="154" t="s">
        <v>218</v>
      </c>
      <c r="W1" s="154" t="s">
        <v>219</v>
      </c>
      <c r="X1" s="154" t="s">
        <v>220</v>
      </c>
    </row>
    <row r="2" spans="1:24" ht="14.4" customHeight="1" x14ac:dyDescent="0.3">
      <c r="A2" s="176" t="s">
        <v>79</v>
      </c>
      <c r="B2" s="107" t="s">
        <v>142</v>
      </c>
      <c r="C2" s="107" t="s">
        <v>143</v>
      </c>
      <c r="D2" s="41"/>
      <c r="E2" s="42"/>
      <c r="F2" s="43"/>
      <c r="G2" s="40"/>
      <c r="H2" s="108"/>
      <c r="I2" s="40"/>
      <c r="J2" s="40"/>
      <c r="K2" s="40"/>
      <c r="L2" s="40"/>
      <c r="M2" s="40"/>
      <c r="N2" s="40"/>
      <c r="O2" s="40"/>
      <c r="P2" s="40"/>
      <c r="Q2" s="41"/>
      <c r="R2" s="41"/>
      <c r="S2" s="41"/>
      <c r="T2" s="41"/>
      <c r="U2" s="41"/>
      <c r="V2" s="41"/>
      <c r="W2" s="41"/>
      <c r="X2" s="41"/>
    </row>
    <row r="3" spans="1:24" x14ac:dyDescent="0.3">
      <c r="A3" s="177"/>
      <c r="B3" s="107" t="s">
        <v>144</v>
      </c>
      <c r="C3" s="107" t="s">
        <v>145</v>
      </c>
      <c r="D3" s="46"/>
      <c r="E3" s="46"/>
      <c r="F3" s="43"/>
      <c r="G3" s="44"/>
      <c r="H3" s="109"/>
      <c r="I3" s="44"/>
      <c r="J3" s="44"/>
      <c r="K3" s="44"/>
      <c r="L3" s="44"/>
      <c r="M3" s="44"/>
      <c r="N3" s="44"/>
      <c r="O3" s="44"/>
      <c r="P3" s="44"/>
      <c r="Q3" s="45"/>
      <c r="R3" s="45"/>
      <c r="S3" s="45"/>
      <c r="T3" s="45"/>
      <c r="U3" s="45"/>
      <c r="V3" s="45"/>
      <c r="W3" s="45"/>
      <c r="X3" s="45"/>
    </row>
    <row r="4" spans="1:24" x14ac:dyDescent="0.3">
      <c r="A4" s="177"/>
      <c r="B4" s="107" t="s">
        <v>146</v>
      </c>
      <c r="C4" s="107" t="s">
        <v>147</v>
      </c>
      <c r="D4" s="46"/>
      <c r="E4" s="46"/>
      <c r="F4" s="43"/>
      <c r="G4" s="44"/>
      <c r="H4" s="109"/>
      <c r="I4" s="44"/>
      <c r="J4" s="44"/>
      <c r="K4" s="44"/>
      <c r="L4" s="44"/>
      <c r="M4" s="44"/>
      <c r="N4" s="44"/>
      <c r="O4" s="44"/>
      <c r="P4" s="44"/>
      <c r="Q4" s="45"/>
      <c r="R4" s="45"/>
      <c r="S4" s="45"/>
      <c r="T4" s="45"/>
      <c r="U4" s="45"/>
      <c r="V4" s="45"/>
      <c r="W4" s="45"/>
      <c r="X4" s="45"/>
    </row>
    <row r="5" spans="1:24" x14ac:dyDescent="0.3">
      <c r="A5" s="177"/>
      <c r="B5" s="107" t="s">
        <v>148</v>
      </c>
      <c r="C5" s="107" t="s">
        <v>147</v>
      </c>
      <c r="D5" s="46"/>
      <c r="E5" s="46"/>
      <c r="F5" s="47"/>
      <c r="G5" s="44"/>
      <c r="H5" s="109"/>
      <c r="I5" s="44"/>
      <c r="J5" s="44"/>
      <c r="K5" s="44"/>
      <c r="L5" s="44"/>
      <c r="M5" s="44"/>
      <c r="N5" s="44"/>
      <c r="O5" s="44"/>
      <c r="P5" s="44"/>
      <c r="Q5" s="45"/>
      <c r="R5" s="45"/>
      <c r="S5" s="45"/>
      <c r="T5" s="45"/>
      <c r="U5" s="45"/>
      <c r="V5" s="45"/>
      <c r="W5" s="45"/>
      <c r="X5" s="45"/>
    </row>
    <row r="6" spans="1:24" x14ac:dyDescent="0.3">
      <c r="A6" s="179" t="s">
        <v>80</v>
      </c>
      <c r="B6" s="48" t="s">
        <v>149</v>
      </c>
      <c r="C6" s="48" t="s">
        <v>150</v>
      </c>
      <c r="D6" s="46"/>
      <c r="E6" s="46"/>
      <c r="F6" s="106"/>
      <c r="G6" s="44"/>
      <c r="H6" s="49"/>
      <c r="I6" s="44"/>
      <c r="J6" s="44"/>
      <c r="K6" s="44"/>
      <c r="L6" s="44"/>
      <c r="M6" s="110" t="s">
        <v>37</v>
      </c>
      <c r="N6" s="44"/>
      <c r="O6" s="44"/>
      <c r="P6" s="44"/>
      <c r="Q6" s="45"/>
      <c r="R6" s="45"/>
      <c r="S6" s="45"/>
      <c r="T6" s="45"/>
      <c r="U6" s="45"/>
      <c r="V6" s="45"/>
      <c r="W6" s="45"/>
      <c r="X6" s="45"/>
    </row>
    <row r="7" spans="1:24" x14ac:dyDescent="0.3">
      <c r="A7" s="179"/>
      <c r="B7" s="48" t="s">
        <v>151</v>
      </c>
      <c r="C7" s="48" t="s">
        <v>152</v>
      </c>
      <c r="D7" s="46"/>
      <c r="E7" s="46"/>
      <c r="F7" s="106"/>
      <c r="G7" s="44"/>
      <c r="H7" s="49"/>
      <c r="I7" s="44"/>
      <c r="J7" s="44"/>
      <c r="K7" s="44"/>
      <c r="L7" s="44"/>
      <c r="M7" s="110" t="s">
        <v>37</v>
      </c>
      <c r="N7" s="44"/>
      <c r="O7" s="44"/>
      <c r="P7" s="44"/>
      <c r="Q7" s="45"/>
      <c r="R7" s="45"/>
      <c r="S7" s="45"/>
      <c r="T7" s="45"/>
      <c r="U7" s="45"/>
      <c r="V7" s="45"/>
      <c r="W7" s="45"/>
      <c r="X7" s="45"/>
    </row>
    <row r="8" spans="1:24" x14ac:dyDescent="0.3">
      <c r="A8" s="179"/>
      <c r="B8" s="48" t="s">
        <v>153</v>
      </c>
      <c r="C8" s="48" t="s">
        <v>150</v>
      </c>
      <c r="D8" s="46"/>
      <c r="E8" s="46"/>
      <c r="F8" s="106"/>
      <c r="G8" s="44"/>
      <c r="H8" s="49"/>
      <c r="I8" s="44"/>
      <c r="J8" s="44"/>
      <c r="K8" s="44"/>
      <c r="L8" s="44"/>
      <c r="M8" s="110" t="s">
        <v>37</v>
      </c>
      <c r="N8" s="44"/>
      <c r="O8" s="44"/>
      <c r="P8" s="44"/>
      <c r="Q8" s="45"/>
      <c r="R8" s="45"/>
      <c r="S8" s="45"/>
      <c r="T8" s="45"/>
      <c r="U8" s="45"/>
      <c r="V8" s="45"/>
      <c r="W8" s="45"/>
      <c r="X8" s="45"/>
    </row>
    <row r="9" spans="1:24" x14ac:dyDescent="0.3">
      <c r="A9" s="179"/>
      <c r="B9" s="48" t="s">
        <v>154</v>
      </c>
      <c r="C9" s="48" t="s">
        <v>152</v>
      </c>
      <c r="D9" s="46"/>
      <c r="E9" s="46"/>
      <c r="F9" s="106"/>
      <c r="G9" s="44"/>
      <c r="H9" s="49"/>
      <c r="I9" s="44"/>
      <c r="J9" s="44"/>
      <c r="K9" s="44"/>
      <c r="L9" s="44"/>
      <c r="M9" s="110" t="s">
        <v>37</v>
      </c>
      <c r="N9" s="44"/>
      <c r="O9" s="44"/>
      <c r="P9" s="44"/>
      <c r="Q9" s="45"/>
      <c r="R9" s="45"/>
      <c r="S9" s="45"/>
      <c r="T9" s="45"/>
      <c r="U9" s="45"/>
      <c r="V9" s="45"/>
      <c r="W9" s="45"/>
      <c r="X9" s="45"/>
    </row>
    <row r="10" spans="1:24" x14ac:dyDescent="0.3">
      <c r="A10" s="179"/>
      <c r="B10" s="48" t="s">
        <v>155</v>
      </c>
      <c r="C10" s="48"/>
      <c r="D10" s="46"/>
      <c r="E10" s="46"/>
      <c r="F10" s="106"/>
      <c r="G10" s="44"/>
      <c r="H10" s="49"/>
      <c r="I10" s="44"/>
      <c r="J10" s="44"/>
      <c r="K10" s="44"/>
      <c r="L10" s="44"/>
      <c r="M10" s="110" t="s">
        <v>37</v>
      </c>
      <c r="N10" s="44"/>
      <c r="O10" s="44"/>
      <c r="P10" s="44"/>
      <c r="Q10" s="45"/>
      <c r="R10" s="45"/>
      <c r="S10" s="45"/>
      <c r="T10" s="45"/>
      <c r="U10" s="45"/>
      <c r="V10" s="45"/>
      <c r="W10" s="45"/>
      <c r="X10" s="45"/>
    </row>
    <row r="11" spans="1:24" x14ac:dyDescent="0.3">
      <c r="B11" s="111"/>
      <c r="C11" s="11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52"/>
      <c r="S11" s="52"/>
      <c r="T11" s="52"/>
      <c r="U11" s="52"/>
      <c r="V11" s="52"/>
      <c r="W11" s="52"/>
      <c r="X11" s="52"/>
    </row>
    <row r="12" spans="1:24" x14ac:dyDescent="0.3">
      <c r="A12" s="50" t="s">
        <v>81</v>
      </c>
      <c r="B12" s="112" t="s">
        <v>166</v>
      </c>
      <c r="C12" s="112" t="s">
        <v>143</v>
      </c>
      <c r="D12" s="44"/>
      <c r="E12" s="54"/>
      <c r="F12" s="55">
        <f>F2</f>
        <v>0</v>
      </c>
      <c r="G12" s="44"/>
      <c r="H12" s="44"/>
      <c r="I12" s="44"/>
      <c r="J12" s="44"/>
      <c r="K12" s="44"/>
      <c r="L12" s="53" t="s">
        <v>82</v>
      </c>
      <c r="M12" s="44"/>
      <c r="N12" s="44"/>
      <c r="O12" s="44"/>
      <c r="P12" s="44"/>
      <c r="Q12" s="45"/>
      <c r="R12" s="45"/>
      <c r="S12" s="45"/>
      <c r="T12" s="45"/>
      <c r="U12" s="45"/>
      <c r="V12" s="45"/>
      <c r="W12" s="45"/>
      <c r="X12" s="45"/>
    </row>
    <row r="13" spans="1:24" x14ac:dyDescent="0.3">
      <c r="A13" s="180" t="s">
        <v>104</v>
      </c>
      <c r="B13" s="112" t="s">
        <v>167</v>
      </c>
      <c r="C13" s="112" t="s">
        <v>145</v>
      </c>
      <c r="D13" s="44"/>
      <c r="E13" s="54"/>
      <c r="F13" s="55">
        <f>F3</f>
        <v>0</v>
      </c>
      <c r="G13" s="44"/>
      <c r="H13" s="44"/>
      <c r="I13" s="44"/>
      <c r="J13" s="44"/>
      <c r="K13" s="44"/>
      <c r="L13" s="53" t="s">
        <v>82</v>
      </c>
      <c r="M13" s="44"/>
      <c r="N13" s="44"/>
      <c r="O13" s="44"/>
      <c r="P13" s="44"/>
      <c r="Q13" s="45"/>
      <c r="R13" s="45"/>
      <c r="S13" s="45"/>
      <c r="T13" s="45"/>
      <c r="U13" s="45"/>
      <c r="V13" s="45"/>
      <c r="W13" s="45"/>
      <c r="X13" s="45"/>
    </row>
    <row r="14" spans="1:24" x14ac:dyDescent="0.3">
      <c r="A14" s="181"/>
      <c r="B14" s="112" t="s">
        <v>198</v>
      </c>
      <c r="C14" s="112" t="s">
        <v>156</v>
      </c>
      <c r="D14" s="44"/>
      <c r="E14" s="54"/>
      <c r="F14" s="55">
        <f>F13/6</f>
        <v>0</v>
      </c>
      <c r="G14" s="44"/>
      <c r="H14" s="44"/>
      <c r="I14" s="44"/>
      <c r="J14" s="44"/>
      <c r="K14" s="44"/>
      <c r="L14" s="53"/>
      <c r="M14" s="44"/>
      <c r="N14" s="44"/>
      <c r="O14" s="44"/>
      <c r="P14" s="44"/>
      <c r="Q14" s="45"/>
      <c r="R14" s="45"/>
      <c r="S14" s="45"/>
      <c r="T14" s="45"/>
      <c r="U14" s="45"/>
      <c r="V14" s="45"/>
      <c r="W14" s="45"/>
      <c r="X14" s="45"/>
    </row>
    <row r="15" spans="1:24" x14ac:dyDescent="0.3">
      <c r="A15" s="181"/>
      <c r="B15" s="112" t="s">
        <v>165</v>
      </c>
      <c r="C15" s="112" t="s">
        <v>156</v>
      </c>
      <c r="D15" s="44"/>
      <c r="E15" s="54"/>
      <c r="F15" s="55">
        <f>F12+F13/6</f>
        <v>0</v>
      </c>
      <c r="G15" s="44"/>
      <c r="H15" s="44"/>
      <c r="I15" s="44"/>
      <c r="J15" s="44"/>
      <c r="K15" s="44"/>
      <c r="L15" s="53" t="s">
        <v>82</v>
      </c>
      <c r="M15" s="44"/>
      <c r="N15" s="44"/>
      <c r="O15" s="44"/>
      <c r="P15" s="44"/>
      <c r="Q15" s="45"/>
      <c r="R15" s="45"/>
      <c r="S15" s="45"/>
      <c r="T15" s="45"/>
      <c r="U15" s="45"/>
      <c r="V15" s="45"/>
      <c r="W15" s="45"/>
      <c r="X15" s="45"/>
    </row>
    <row r="16" spans="1:24" x14ac:dyDescent="0.3">
      <c r="A16" s="181"/>
      <c r="B16" s="112" t="s">
        <v>168</v>
      </c>
      <c r="C16" s="112" t="s">
        <v>158</v>
      </c>
      <c r="D16" s="44"/>
      <c r="E16" s="54"/>
      <c r="F16" s="55">
        <f>F12*365.25/1000</f>
        <v>0</v>
      </c>
      <c r="G16" s="44"/>
      <c r="H16" s="44"/>
      <c r="I16" s="44"/>
      <c r="J16" s="44"/>
      <c r="K16" s="44"/>
      <c r="L16" s="53" t="s">
        <v>82</v>
      </c>
      <c r="M16" s="44"/>
      <c r="N16" s="44"/>
      <c r="O16" s="44"/>
      <c r="P16" s="44"/>
      <c r="Q16" s="45"/>
      <c r="R16" s="45"/>
      <c r="S16" s="45"/>
      <c r="T16" s="45"/>
      <c r="U16" s="45"/>
      <c r="V16" s="45"/>
      <c r="W16" s="45"/>
      <c r="X16" s="45"/>
    </row>
    <row r="17" spans="1:24" x14ac:dyDescent="0.3">
      <c r="A17" s="181"/>
      <c r="B17" s="112" t="s">
        <v>169</v>
      </c>
      <c r="C17" s="112" t="s">
        <v>159</v>
      </c>
      <c r="D17" s="44"/>
      <c r="E17" s="54"/>
      <c r="F17" s="55">
        <f>F13*365.25/1000</f>
        <v>0</v>
      </c>
      <c r="G17" s="44"/>
      <c r="H17" s="44"/>
      <c r="I17" s="44"/>
      <c r="J17" s="44"/>
      <c r="K17" s="44"/>
      <c r="L17" s="53" t="s">
        <v>82</v>
      </c>
      <c r="M17" s="44"/>
      <c r="N17" s="44"/>
      <c r="O17" s="44"/>
      <c r="P17" s="44"/>
      <c r="Q17" s="45"/>
      <c r="R17" s="45"/>
      <c r="S17" s="45"/>
      <c r="T17" s="45"/>
      <c r="U17" s="45"/>
      <c r="V17" s="45"/>
      <c r="W17" s="45"/>
      <c r="X17" s="45"/>
    </row>
    <row r="18" spans="1:24" x14ac:dyDescent="0.3">
      <c r="A18" s="182"/>
      <c r="B18" s="112" t="s">
        <v>170</v>
      </c>
      <c r="C18" s="112" t="s">
        <v>157</v>
      </c>
      <c r="D18" s="44"/>
      <c r="E18" s="54"/>
      <c r="F18" s="55">
        <f>F15*365.25/1000</f>
        <v>0</v>
      </c>
      <c r="G18" s="44"/>
      <c r="H18" s="44"/>
      <c r="I18" s="44"/>
      <c r="J18" s="44"/>
      <c r="K18" s="44"/>
      <c r="L18" s="53" t="s">
        <v>82</v>
      </c>
      <c r="M18" s="44"/>
      <c r="N18" s="44"/>
      <c r="O18" s="44"/>
      <c r="P18" s="44"/>
      <c r="Q18" s="45"/>
      <c r="R18" s="45"/>
      <c r="S18" s="45"/>
      <c r="T18" s="45"/>
      <c r="U18" s="45"/>
      <c r="V18" s="45"/>
      <c r="W18" s="45"/>
      <c r="X18" s="45"/>
    </row>
    <row r="19" spans="1:24" x14ac:dyDescent="0.3">
      <c r="A19" s="183" t="s">
        <v>187</v>
      </c>
      <c r="B19" s="112" t="s">
        <v>171</v>
      </c>
      <c r="C19" s="112" t="s">
        <v>160</v>
      </c>
      <c r="D19" s="44"/>
      <c r="E19" s="54"/>
      <c r="F19" s="56">
        <f>F16*U6/1000</f>
        <v>0</v>
      </c>
      <c r="G19" s="44"/>
      <c r="H19" s="44"/>
      <c r="I19" s="44"/>
      <c r="J19" s="44"/>
      <c r="K19" s="44"/>
      <c r="L19" s="53" t="s">
        <v>82</v>
      </c>
      <c r="M19" s="44"/>
      <c r="N19" s="44"/>
      <c r="O19" s="44"/>
      <c r="P19" s="44"/>
      <c r="Q19" s="45"/>
      <c r="R19" s="45"/>
      <c r="S19" s="45"/>
      <c r="T19" s="45"/>
      <c r="U19" s="45"/>
      <c r="V19" s="45"/>
      <c r="W19" s="45"/>
      <c r="X19" s="45"/>
    </row>
    <row r="20" spans="1:24" x14ac:dyDescent="0.3">
      <c r="A20" s="184"/>
      <c r="B20" s="112" t="s">
        <v>172</v>
      </c>
      <c r="C20" s="112" t="s">
        <v>160</v>
      </c>
      <c r="D20" s="44"/>
      <c r="E20" s="54"/>
      <c r="F20" s="56">
        <f>F17*U7/1000</f>
        <v>0</v>
      </c>
      <c r="G20" s="44"/>
      <c r="H20" s="44"/>
      <c r="I20" s="44"/>
      <c r="J20" s="44"/>
      <c r="K20" s="44"/>
      <c r="L20" s="53" t="s">
        <v>82</v>
      </c>
      <c r="M20" s="44"/>
      <c r="N20" s="44"/>
      <c r="O20" s="44"/>
      <c r="P20" s="44"/>
      <c r="Q20" s="45"/>
      <c r="R20" s="45"/>
      <c r="S20" s="45"/>
      <c r="T20" s="45"/>
      <c r="U20" s="45"/>
      <c r="V20" s="45"/>
      <c r="W20" s="45"/>
      <c r="X20" s="45"/>
    </row>
    <row r="21" spans="1:24" x14ac:dyDescent="0.3">
      <c r="A21" s="184"/>
      <c r="B21" s="112" t="s">
        <v>173</v>
      </c>
      <c r="C21" s="112" t="s">
        <v>160</v>
      </c>
      <c r="D21" s="44"/>
      <c r="E21" s="54"/>
      <c r="F21" s="56">
        <f>F19+F20</f>
        <v>0</v>
      </c>
      <c r="G21" s="44"/>
      <c r="H21" s="44"/>
      <c r="I21" s="44"/>
      <c r="J21" s="44"/>
      <c r="K21" s="44"/>
      <c r="L21" s="53" t="s">
        <v>82</v>
      </c>
      <c r="M21" s="44"/>
      <c r="N21" s="44"/>
      <c r="O21" s="44"/>
      <c r="P21" s="44"/>
      <c r="Q21" s="45"/>
      <c r="R21" s="45"/>
      <c r="S21" s="45"/>
      <c r="T21" s="45"/>
      <c r="U21" s="45"/>
      <c r="V21" s="45"/>
      <c r="W21" s="45"/>
      <c r="X21" s="45"/>
    </row>
    <row r="22" spans="1:24" x14ac:dyDescent="0.3">
      <c r="A22" s="184"/>
      <c r="B22" s="112" t="s">
        <v>181</v>
      </c>
      <c r="C22" s="112" t="s">
        <v>160</v>
      </c>
      <c r="D22" s="44"/>
      <c r="E22" s="54"/>
      <c r="F22" s="56">
        <f>U4/1000</f>
        <v>0</v>
      </c>
      <c r="G22" s="44"/>
      <c r="H22" s="44"/>
      <c r="I22" s="44"/>
      <c r="J22" s="44"/>
      <c r="K22" s="44"/>
      <c r="L22" s="53" t="s">
        <v>82</v>
      </c>
      <c r="M22" s="44"/>
      <c r="N22" s="44"/>
      <c r="O22" s="44"/>
      <c r="P22" s="44"/>
      <c r="Q22" s="45"/>
      <c r="R22" s="45"/>
      <c r="S22" s="45"/>
      <c r="T22" s="45"/>
      <c r="U22" s="45"/>
      <c r="V22" s="45"/>
      <c r="W22" s="45"/>
      <c r="X22" s="45"/>
    </row>
    <row r="23" spans="1:24" x14ac:dyDescent="0.3">
      <c r="A23" s="184"/>
      <c r="B23" s="112" t="s">
        <v>174</v>
      </c>
      <c r="C23" s="112" t="s">
        <v>160</v>
      </c>
      <c r="D23" s="44"/>
      <c r="E23" s="54"/>
      <c r="F23" s="56">
        <f>F16*U8/1000</f>
        <v>0</v>
      </c>
      <c r="G23" s="44"/>
      <c r="H23" s="44"/>
      <c r="I23" s="44"/>
      <c r="J23" s="44"/>
      <c r="K23" s="44"/>
      <c r="L23" s="53" t="s">
        <v>82</v>
      </c>
      <c r="M23" s="44"/>
      <c r="N23" s="44"/>
      <c r="O23" s="44"/>
      <c r="P23" s="44"/>
      <c r="Q23" s="45"/>
      <c r="R23" s="45"/>
      <c r="S23" s="45"/>
      <c r="T23" s="45"/>
      <c r="U23" s="45"/>
      <c r="V23" s="45"/>
      <c r="W23" s="45"/>
      <c r="X23" s="45"/>
    </row>
    <row r="24" spans="1:24" x14ac:dyDescent="0.3">
      <c r="A24" s="184"/>
      <c r="B24" s="112" t="s">
        <v>176</v>
      </c>
      <c r="C24" s="112" t="s">
        <v>160</v>
      </c>
      <c r="D24" s="44"/>
      <c r="E24" s="54"/>
      <c r="F24" s="56">
        <f>F17*U9/1000</f>
        <v>0</v>
      </c>
      <c r="G24" s="44"/>
      <c r="H24" s="44"/>
      <c r="I24" s="44"/>
      <c r="J24" s="44"/>
      <c r="K24" s="44"/>
      <c r="L24" s="53" t="s">
        <v>82</v>
      </c>
      <c r="M24" s="44"/>
      <c r="N24" s="44"/>
      <c r="O24" s="44"/>
      <c r="P24" s="44"/>
      <c r="Q24" s="45"/>
      <c r="R24" s="45"/>
      <c r="S24" s="45"/>
      <c r="T24" s="45"/>
      <c r="U24" s="45"/>
      <c r="V24" s="45"/>
      <c r="W24" s="45"/>
      <c r="X24" s="45"/>
    </row>
    <row r="25" spans="1:24" x14ac:dyDescent="0.3">
      <c r="A25" s="184"/>
      <c r="B25" s="112" t="s">
        <v>175</v>
      </c>
      <c r="C25" s="112" t="s">
        <v>160</v>
      </c>
      <c r="D25" s="44"/>
      <c r="E25" s="54"/>
      <c r="F25" s="56">
        <f>F23+F24</f>
        <v>0</v>
      </c>
      <c r="G25" s="44"/>
      <c r="H25" s="44"/>
      <c r="I25" s="44"/>
      <c r="J25" s="44"/>
      <c r="K25" s="44"/>
      <c r="L25" s="53" t="s">
        <v>82</v>
      </c>
      <c r="M25" s="44"/>
      <c r="N25" s="44"/>
      <c r="O25" s="44"/>
      <c r="P25" s="44"/>
      <c r="Q25" s="45"/>
      <c r="R25" s="45"/>
      <c r="S25" s="45"/>
      <c r="T25" s="45"/>
      <c r="U25" s="45"/>
      <c r="V25" s="45"/>
      <c r="W25" s="45"/>
      <c r="X25" s="45"/>
    </row>
    <row r="26" spans="1:24" x14ac:dyDescent="0.3">
      <c r="A26" s="184"/>
      <c r="B26" s="112" t="s">
        <v>177</v>
      </c>
      <c r="C26" s="112" t="s">
        <v>160</v>
      </c>
      <c r="D26" s="44"/>
      <c r="E26" s="54"/>
      <c r="F26" s="56">
        <f>F19*F10</f>
        <v>0</v>
      </c>
      <c r="G26" s="44"/>
      <c r="H26" s="44"/>
      <c r="I26" s="44"/>
      <c r="J26" s="44"/>
      <c r="K26" s="44"/>
      <c r="L26" s="53" t="s">
        <v>82</v>
      </c>
      <c r="M26" s="44"/>
      <c r="N26" s="44"/>
      <c r="O26" s="44"/>
      <c r="P26" s="44"/>
      <c r="Q26" s="45"/>
      <c r="R26" s="45"/>
      <c r="S26" s="45"/>
      <c r="T26" s="45"/>
      <c r="U26" s="45"/>
      <c r="V26" s="45"/>
      <c r="W26" s="45"/>
      <c r="X26" s="45"/>
    </row>
    <row r="27" spans="1:24" x14ac:dyDescent="0.3">
      <c r="A27" s="184"/>
      <c r="B27" s="112" t="s">
        <v>178</v>
      </c>
      <c r="C27" s="112" t="s">
        <v>160</v>
      </c>
      <c r="D27" s="44"/>
      <c r="E27" s="54"/>
      <c r="F27" s="56">
        <f>F20*F10</f>
        <v>0</v>
      </c>
      <c r="G27" s="44"/>
      <c r="H27" s="44"/>
      <c r="I27" s="44"/>
      <c r="J27" s="44"/>
      <c r="K27" s="44"/>
      <c r="L27" s="53" t="s">
        <v>82</v>
      </c>
      <c r="M27" s="44"/>
      <c r="N27" s="44"/>
      <c r="O27" s="44"/>
      <c r="P27" s="44"/>
      <c r="Q27" s="45"/>
      <c r="R27" s="45"/>
      <c r="S27" s="45"/>
      <c r="T27" s="45"/>
      <c r="U27" s="45"/>
      <c r="V27" s="45"/>
      <c r="W27" s="45"/>
      <c r="X27" s="45"/>
    </row>
    <row r="28" spans="1:24" x14ac:dyDescent="0.3">
      <c r="A28" s="184"/>
      <c r="B28" s="112" t="s">
        <v>179</v>
      </c>
      <c r="C28" s="112" t="s">
        <v>160</v>
      </c>
      <c r="D28" s="44"/>
      <c r="E28" s="54"/>
      <c r="F28" s="56">
        <f>F26+F27</f>
        <v>0</v>
      </c>
      <c r="G28" s="44"/>
      <c r="H28" s="44"/>
      <c r="I28" s="44"/>
      <c r="J28" s="44"/>
      <c r="K28" s="44"/>
      <c r="L28" s="53" t="s">
        <v>82</v>
      </c>
      <c r="M28" s="44"/>
      <c r="N28" s="44"/>
      <c r="O28" s="44"/>
      <c r="P28" s="44"/>
      <c r="Q28" s="45"/>
      <c r="R28" s="45"/>
      <c r="S28" s="45"/>
      <c r="T28" s="45"/>
      <c r="U28" s="45"/>
      <c r="V28" s="45"/>
      <c r="W28" s="45"/>
      <c r="X28" s="45"/>
    </row>
    <row r="29" spans="1:24" x14ac:dyDescent="0.3">
      <c r="A29" s="184"/>
      <c r="B29" s="112" t="s">
        <v>180</v>
      </c>
      <c r="C29" s="112" t="s">
        <v>160</v>
      </c>
      <c r="D29" s="44"/>
      <c r="E29" s="54"/>
      <c r="F29" s="56">
        <f>F21-F22-F25-F28</f>
        <v>0</v>
      </c>
      <c r="G29" s="44"/>
      <c r="H29" s="44"/>
      <c r="I29" s="44"/>
      <c r="J29" s="44"/>
      <c r="K29" s="44"/>
      <c r="L29" s="53" t="s">
        <v>82</v>
      </c>
      <c r="M29" s="44"/>
      <c r="N29" s="44"/>
      <c r="O29" s="44"/>
      <c r="P29" s="44"/>
      <c r="Q29" s="45"/>
      <c r="R29" s="45"/>
      <c r="S29" s="45"/>
      <c r="T29" s="45"/>
      <c r="U29" s="45"/>
      <c r="V29" s="45"/>
      <c r="W29" s="45"/>
      <c r="X29" s="45"/>
    </row>
    <row r="30" spans="1:24" x14ac:dyDescent="0.3">
      <c r="A30" s="184"/>
      <c r="B30" s="112" t="s">
        <v>196</v>
      </c>
      <c r="C30" s="112" t="s">
        <v>160</v>
      </c>
      <c r="D30" s="44"/>
      <c r="E30" s="54"/>
      <c r="F30" s="56">
        <f>U5/1000</f>
        <v>0</v>
      </c>
      <c r="G30" s="44"/>
      <c r="H30" s="44"/>
      <c r="I30" s="44"/>
      <c r="J30" s="44"/>
      <c r="K30" s="44"/>
      <c r="L30" s="53" t="s">
        <v>82</v>
      </c>
      <c r="M30" s="44"/>
      <c r="N30" s="44"/>
      <c r="O30" s="44"/>
      <c r="P30" s="44"/>
      <c r="Q30" s="45"/>
      <c r="R30" s="45"/>
      <c r="S30" s="45"/>
      <c r="T30" s="45"/>
      <c r="U30" s="45"/>
      <c r="V30" s="45"/>
      <c r="W30" s="45"/>
      <c r="X30" s="45"/>
    </row>
    <row r="31" spans="1:24" x14ac:dyDescent="0.3">
      <c r="A31" s="185"/>
      <c r="B31" s="112" t="s">
        <v>183</v>
      </c>
      <c r="C31" s="112" t="s">
        <v>160</v>
      </c>
      <c r="D31" s="44"/>
      <c r="E31" s="54"/>
      <c r="F31" s="56">
        <f>F29-F30</f>
        <v>0</v>
      </c>
      <c r="G31" s="44"/>
      <c r="H31" s="44"/>
      <c r="I31" s="44"/>
      <c r="J31" s="44"/>
      <c r="K31" s="44"/>
      <c r="L31" s="53" t="s">
        <v>82</v>
      </c>
      <c r="M31" s="44"/>
      <c r="N31" s="44"/>
      <c r="O31" s="44"/>
      <c r="P31" s="44"/>
      <c r="Q31" s="45"/>
      <c r="R31" s="45"/>
      <c r="S31" s="45"/>
      <c r="T31" s="45"/>
      <c r="U31" s="45"/>
      <c r="V31" s="45"/>
      <c r="W31" s="45"/>
      <c r="X31" s="45"/>
    </row>
    <row r="32" spans="1:24" x14ac:dyDescent="0.3">
      <c r="A32" s="186" t="s">
        <v>184</v>
      </c>
      <c r="B32" s="112" t="s">
        <v>161</v>
      </c>
      <c r="C32" s="112" t="s">
        <v>160</v>
      </c>
      <c r="D32" s="44"/>
      <c r="E32" s="54"/>
      <c r="F32" s="56">
        <f>R31</f>
        <v>0</v>
      </c>
      <c r="G32" s="44"/>
      <c r="H32" s="44"/>
      <c r="I32" s="44"/>
      <c r="J32" s="44"/>
      <c r="K32" s="44"/>
      <c r="L32" s="53" t="s">
        <v>83</v>
      </c>
      <c r="M32" s="44"/>
      <c r="N32" s="44" t="s">
        <v>37</v>
      </c>
      <c r="O32" s="44"/>
      <c r="P32" s="44"/>
      <c r="Q32" s="45"/>
      <c r="R32" s="45"/>
      <c r="S32" s="45"/>
      <c r="T32" s="45"/>
      <c r="U32" s="45"/>
      <c r="V32" s="45"/>
      <c r="W32" s="45"/>
      <c r="X32" s="45"/>
    </row>
    <row r="33" spans="1:97" x14ac:dyDescent="0.3">
      <c r="A33" s="186"/>
      <c r="B33" s="112" t="s">
        <v>197</v>
      </c>
      <c r="C33" s="112" t="s">
        <v>160</v>
      </c>
      <c r="D33" s="44"/>
      <c r="E33" s="54"/>
      <c r="F33" s="56">
        <f>R31</f>
        <v>0</v>
      </c>
      <c r="G33" s="44"/>
      <c r="H33" s="44"/>
      <c r="I33" s="44"/>
      <c r="J33" s="44"/>
      <c r="K33" s="44"/>
      <c r="L33" s="53" t="s">
        <v>82</v>
      </c>
      <c r="M33" s="44"/>
      <c r="N33" s="44" t="s">
        <v>37</v>
      </c>
      <c r="O33" s="44"/>
      <c r="P33" s="44"/>
      <c r="Q33" s="45"/>
      <c r="R33" s="45"/>
      <c r="S33" s="45"/>
      <c r="T33" s="45"/>
      <c r="U33" s="45"/>
      <c r="V33" s="45"/>
      <c r="W33" s="45"/>
      <c r="X33" s="45"/>
    </row>
    <row r="34" spans="1:97" x14ac:dyDescent="0.3">
      <c r="A34" s="186"/>
      <c r="B34" s="112" t="s">
        <v>162</v>
      </c>
      <c r="C34" s="112" t="s">
        <v>160</v>
      </c>
      <c r="D34" s="44"/>
      <c r="E34" s="54"/>
      <c r="F34" s="56" t="e" cm="1">
        <f t="array" aca="1" ref="F34" ca="1">GetCumulativeDiscounted(0.1,F31)</f>
        <v>#NAME?</v>
      </c>
      <c r="G34" s="44"/>
      <c r="H34" s="44"/>
      <c r="I34" s="44"/>
      <c r="J34" s="44"/>
      <c r="K34" s="44"/>
      <c r="L34" s="53" t="s">
        <v>83</v>
      </c>
      <c r="M34" s="44"/>
      <c r="N34" s="44" t="s">
        <v>37</v>
      </c>
      <c r="O34" s="44"/>
      <c r="P34" s="44"/>
      <c r="Q34" s="45"/>
      <c r="R34" s="45"/>
      <c r="S34" s="45"/>
      <c r="T34" s="45"/>
      <c r="U34" s="45"/>
      <c r="V34" s="45"/>
      <c r="W34" s="45"/>
      <c r="X34" s="45"/>
    </row>
    <row r="35" spans="1:97" x14ac:dyDescent="0.3">
      <c r="A35" s="186"/>
      <c r="B35" s="112" t="s">
        <v>163</v>
      </c>
      <c r="C35" s="112" t="s">
        <v>160</v>
      </c>
      <c r="D35" s="44"/>
      <c r="E35" s="54"/>
      <c r="F35" s="56" t="e" cm="1">
        <f t="array" aca="1" ref="F35" ca="1">GetCumulativeDiscounted(0.2,F31)</f>
        <v>#NAME?</v>
      </c>
      <c r="G35" s="44"/>
      <c r="H35" s="44"/>
      <c r="I35" s="44"/>
      <c r="J35" s="44"/>
      <c r="K35" s="44"/>
      <c r="L35" s="53" t="s">
        <v>83</v>
      </c>
      <c r="M35" s="44"/>
      <c r="N35" s="44" t="s">
        <v>37</v>
      </c>
      <c r="O35" s="44"/>
      <c r="P35" s="44"/>
      <c r="Q35" s="45"/>
      <c r="R35" s="45"/>
      <c r="S35" s="45"/>
      <c r="T35" s="45"/>
      <c r="U35" s="45"/>
      <c r="V35" s="45"/>
      <c r="W35" s="45"/>
      <c r="X35" s="45"/>
    </row>
    <row r="36" spans="1:97" x14ac:dyDescent="0.3">
      <c r="A36" s="186"/>
      <c r="B36" s="112" t="s">
        <v>185</v>
      </c>
      <c r="C36" s="112"/>
      <c r="D36" s="44"/>
      <c r="E36" s="54"/>
      <c r="F36" s="79" t="e">
        <f>R31/R30</f>
        <v>#DIV/0!</v>
      </c>
      <c r="G36" s="44"/>
      <c r="H36" s="44"/>
      <c r="I36" s="44"/>
      <c r="J36" s="44"/>
      <c r="K36" s="44"/>
      <c r="L36" s="53" t="s">
        <v>82</v>
      </c>
      <c r="M36" s="44"/>
      <c r="N36" s="44" t="s">
        <v>37</v>
      </c>
      <c r="O36" s="44"/>
      <c r="P36" s="44"/>
      <c r="Q36" s="45"/>
      <c r="R36" s="45"/>
      <c r="S36" s="45"/>
      <c r="T36" s="45"/>
      <c r="U36" s="45"/>
      <c r="V36" s="45"/>
      <c r="W36" s="45"/>
      <c r="X36" s="45"/>
    </row>
    <row r="37" spans="1:97" x14ac:dyDescent="0.3">
      <c r="A37" s="186"/>
      <c r="B37" s="112" t="s">
        <v>194</v>
      </c>
      <c r="C37" s="112" t="s">
        <v>195</v>
      </c>
      <c r="D37" s="44"/>
      <c r="E37" s="54"/>
      <c r="F37" s="79">
        <f>Q18/1000</f>
        <v>0</v>
      </c>
      <c r="G37" s="44"/>
      <c r="H37" s="44"/>
      <c r="I37" s="44"/>
      <c r="J37" s="44"/>
      <c r="K37" s="44"/>
      <c r="L37" s="53" t="s">
        <v>82</v>
      </c>
      <c r="M37" s="44"/>
      <c r="N37" s="44" t="s">
        <v>37</v>
      </c>
      <c r="O37" s="44"/>
      <c r="P37" s="44"/>
      <c r="Q37" s="45"/>
      <c r="R37" s="45"/>
      <c r="S37" s="45"/>
      <c r="T37" s="45"/>
      <c r="U37" s="45"/>
      <c r="V37" s="45"/>
      <c r="W37" s="45"/>
      <c r="X37" s="45"/>
    </row>
    <row r="38" spans="1:97" x14ac:dyDescent="0.3">
      <c r="A38" s="186"/>
      <c r="B38" s="112" t="s">
        <v>182</v>
      </c>
      <c r="C38" s="112" t="s">
        <v>160</v>
      </c>
      <c r="D38" s="44"/>
      <c r="E38" s="54"/>
      <c r="F38" s="79">
        <f>Q30</f>
        <v>0</v>
      </c>
      <c r="G38" s="44"/>
      <c r="H38" s="44"/>
      <c r="I38" s="44"/>
      <c r="J38" s="44"/>
      <c r="K38" s="44"/>
      <c r="L38" s="53" t="s">
        <v>82</v>
      </c>
      <c r="M38" s="44"/>
      <c r="N38" s="44" t="s">
        <v>37</v>
      </c>
      <c r="O38" s="44"/>
      <c r="P38" s="44"/>
      <c r="Q38" s="45"/>
      <c r="R38" s="45"/>
      <c r="S38" s="45"/>
      <c r="T38" s="45"/>
      <c r="U38" s="45"/>
      <c r="V38" s="45"/>
      <c r="W38" s="45"/>
      <c r="X38" s="45"/>
    </row>
    <row r="39" spans="1:97" x14ac:dyDescent="0.3">
      <c r="A39" s="187"/>
      <c r="B39" s="112" t="s">
        <v>164</v>
      </c>
      <c r="C39" s="112"/>
      <c r="D39" s="44"/>
      <c r="E39" s="54"/>
      <c r="F39" s="78" t="e" cm="1">
        <f t="array" aca="1" ref="F39" ca="1">getirr(F31)</f>
        <v>#NAME?</v>
      </c>
      <c r="G39" s="44"/>
      <c r="H39" s="44"/>
      <c r="I39" s="44"/>
      <c r="J39" s="44"/>
      <c r="K39" s="44"/>
      <c r="L39" s="53" t="s">
        <v>82</v>
      </c>
      <c r="M39" s="44"/>
      <c r="N39" s="44" t="s">
        <v>37</v>
      </c>
      <c r="O39" s="44"/>
      <c r="P39" s="44"/>
      <c r="Q39" s="45"/>
      <c r="R39" s="45"/>
      <c r="S39" s="45"/>
      <c r="T39" s="45"/>
      <c r="U39" s="45"/>
      <c r="V39" s="45"/>
      <c r="W39" s="45"/>
      <c r="X39" s="45"/>
    </row>
    <row r="40" spans="1:97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97" ht="15.6" x14ac:dyDescent="0.3">
      <c r="A41" s="4" t="s">
        <v>45</v>
      </c>
      <c r="F41" s="80"/>
    </row>
    <row r="42" spans="1:97" x14ac:dyDescent="0.3">
      <c r="A42" s="178" t="s">
        <v>46</v>
      </c>
      <c r="B42" s="178"/>
      <c r="C42" s="5"/>
      <c r="G42" s="58"/>
    </row>
    <row r="43" spans="1:97" x14ac:dyDescent="0.3">
      <c r="A43" s="5" t="s">
        <v>84</v>
      </c>
    </row>
    <row r="44" spans="1:97" x14ac:dyDescent="0.3">
      <c r="A44" t="s">
        <v>85</v>
      </c>
    </row>
    <row r="45" spans="1:97" s="57" customFormat="1" x14ac:dyDescent="0.3">
      <c r="A45" t="s">
        <v>86</v>
      </c>
      <c r="B45"/>
      <c r="C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</row>
    <row r="46" spans="1:97" s="57" customFormat="1" x14ac:dyDescent="0.3">
      <c r="A46"/>
      <c r="B46"/>
      <c r="C46"/>
      <c r="L46" s="59"/>
      <c r="M46" s="59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</row>
    <row r="47" spans="1:97" s="57" customFormat="1" ht="27" customHeight="1" x14ac:dyDescent="0.3">
      <c r="A47"/>
      <c r="B47"/>
      <c r="C47"/>
      <c r="J47" s="63"/>
      <c r="K47" s="63"/>
      <c r="L47" s="63"/>
      <c r="M47" s="63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</row>
  </sheetData>
  <mergeCells count="6">
    <mergeCell ref="A2:A5"/>
    <mergeCell ref="A42:B42"/>
    <mergeCell ref="A6:A10"/>
    <mergeCell ref="A13:A18"/>
    <mergeCell ref="A19:A31"/>
    <mergeCell ref="A32:A39"/>
  </mergeCells>
  <dataValidations count="2">
    <dataValidation type="list" allowBlank="1" showInputMessage="1" showErrorMessage="1" sqref="L2:M4" xr:uid="{44B63352-D1B4-45D4-B62B-29B00FB8BE37}">
      <formula1>"O,S"</formula1>
    </dataValidation>
    <dataValidation type="list" allowBlank="1" showInputMessage="1" showErrorMessage="1" sqref="N2:P4" xr:uid="{CE5EB5AD-178A-4A55-B183-94E7743A5827}">
      <formula1>"Y,N"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DE8D-402C-451F-A9E6-66034590D450}">
  <sheetPr>
    <pageSetUpPr fitToPage="1"/>
  </sheetPr>
  <dimension ref="A1:Z27"/>
  <sheetViews>
    <sheetView zoomScaleNormal="100" workbookViewId="0">
      <pane ySplit="2" topLeftCell="A3" activePane="bottomLeft" state="frozen"/>
      <selection pane="bottomLeft" activeCell="C5" sqref="C5"/>
    </sheetView>
  </sheetViews>
  <sheetFormatPr defaultRowHeight="14.4" x14ac:dyDescent="0.3"/>
  <cols>
    <col min="1" max="1" width="21.6640625" customWidth="1"/>
    <col min="2" max="2" width="23.109375" customWidth="1"/>
    <col min="3" max="3" width="54.88671875" style="22" customWidth="1"/>
    <col min="4" max="4" width="23.109375" customWidth="1"/>
  </cols>
  <sheetData>
    <row r="1" spans="1:26" ht="24" customHeight="1" x14ac:dyDescent="0.3">
      <c r="A1" s="192" t="s">
        <v>87</v>
      </c>
      <c r="B1" s="192"/>
      <c r="C1" s="137" t="s">
        <v>201</v>
      </c>
      <c r="D1" s="136" t="s">
        <v>88</v>
      </c>
      <c r="E1" s="57"/>
      <c r="F1" s="57"/>
      <c r="G1" s="138"/>
      <c r="H1" s="139"/>
      <c r="I1" s="138"/>
      <c r="J1" s="60"/>
      <c r="K1" s="60"/>
      <c r="L1" s="60"/>
      <c r="M1" s="60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29.4" customHeight="1" x14ac:dyDescent="0.3">
      <c r="A2" s="171" t="s">
        <v>202</v>
      </c>
      <c r="B2" s="171" t="s">
        <v>203</v>
      </c>
      <c r="C2" s="197"/>
      <c r="D2" s="198"/>
      <c r="E2" s="57"/>
      <c r="F2" s="170"/>
      <c r="G2" s="138"/>
      <c r="H2" s="139"/>
      <c r="I2" s="138"/>
      <c r="J2" s="60"/>
      <c r="K2" s="60"/>
      <c r="L2" s="60"/>
      <c r="M2" s="60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30" customHeight="1" x14ac:dyDescent="0.3">
      <c r="A3" s="140" t="s">
        <v>89</v>
      </c>
      <c r="B3" s="140" t="s">
        <v>89</v>
      </c>
      <c r="C3" s="141" t="s">
        <v>204</v>
      </c>
      <c r="D3" s="142" t="s">
        <v>90</v>
      </c>
      <c r="E3" s="61"/>
      <c r="F3" s="61"/>
      <c r="G3" s="61"/>
      <c r="H3" s="61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26" ht="30" customHeight="1" x14ac:dyDescent="0.3">
      <c r="A4" s="140" t="s">
        <v>3</v>
      </c>
      <c r="B4" s="140" t="s">
        <v>3</v>
      </c>
      <c r="C4" s="141" t="s">
        <v>91</v>
      </c>
      <c r="D4" s="142" t="s">
        <v>92</v>
      </c>
      <c r="E4" s="61"/>
      <c r="F4" s="61"/>
      <c r="G4" s="61"/>
      <c r="H4" s="61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1:26" ht="30" customHeight="1" x14ac:dyDescent="0.3">
      <c r="A5" s="140" t="s">
        <v>186</v>
      </c>
      <c r="B5" s="140" t="s">
        <v>186</v>
      </c>
      <c r="C5" s="141" t="s">
        <v>205</v>
      </c>
      <c r="D5" s="142" t="s">
        <v>92</v>
      </c>
      <c r="E5" s="61"/>
      <c r="F5" s="61"/>
      <c r="G5" s="61"/>
      <c r="H5" s="61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6" ht="30" customHeight="1" x14ac:dyDescent="0.3">
      <c r="A6" s="143" t="s">
        <v>76</v>
      </c>
      <c r="B6" s="143" t="s">
        <v>76</v>
      </c>
      <c r="C6" s="144" t="s">
        <v>96</v>
      </c>
      <c r="D6" s="193" t="s">
        <v>97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pans="1:26" ht="30" customHeight="1" x14ac:dyDescent="0.3">
      <c r="A7" s="143" t="s">
        <v>77</v>
      </c>
      <c r="B7" s="143" t="s">
        <v>77</v>
      </c>
      <c r="C7" s="144" t="s">
        <v>254</v>
      </c>
      <c r="D7" s="193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6" ht="30" customHeight="1" x14ac:dyDescent="0.3">
      <c r="A8" s="143" t="s">
        <v>78</v>
      </c>
      <c r="B8" s="143" t="s">
        <v>78</v>
      </c>
      <c r="C8" s="144" t="s">
        <v>98</v>
      </c>
      <c r="D8" s="193"/>
      <c r="E8" s="57"/>
      <c r="F8" s="57"/>
      <c r="G8" s="62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6" ht="30" customHeight="1" x14ac:dyDescent="0.3">
      <c r="A9" s="145" t="s">
        <v>65</v>
      </c>
      <c r="B9" s="145" t="s">
        <v>65</v>
      </c>
      <c r="C9" s="146" t="s">
        <v>256</v>
      </c>
      <c r="D9" s="194" t="s">
        <v>206</v>
      </c>
      <c r="E9" s="61"/>
      <c r="F9" s="61"/>
      <c r="G9" s="61"/>
      <c r="H9" s="61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6" ht="30" customHeight="1" x14ac:dyDescent="0.3">
      <c r="A10" s="145" t="s">
        <v>66</v>
      </c>
      <c r="B10" s="145" t="s">
        <v>66</v>
      </c>
      <c r="C10" s="146" t="s">
        <v>207</v>
      </c>
      <c r="D10" s="194"/>
      <c r="E10" s="61"/>
      <c r="F10" s="61"/>
      <c r="G10" s="61"/>
      <c r="H10" s="61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6" ht="30" customHeight="1" x14ac:dyDescent="0.3">
      <c r="A11" s="145" t="s">
        <v>67</v>
      </c>
      <c r="B11" s="145" t="s">
        <v>67</v>
      </c>
      <c r="C11" s="146" t="s">
        <v>255</v>
      </c>
      <c r="D11" s="194"/>
      <c r="E11" s="61"/>
      <c r="F11" s="61"/>
      <c r="G11" s="61"/>
      <c r="H11" s="61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6" ht="30" customHeight="1" x14ac:dyDescent="0.3">
      <c r="A12" s="145" t="s">
        <v>1</v>
      </c>
      <c r="B12" s="145" t="s">
        <v>1</v>
      </c>
      <c r="C12" s="146" t="s">
        <v>257</v>
      </c>
      <c r="D12" s="194"/>
      <c r="E12" s="61"/>
      <c r="F12" s="61"/>
      <c r="G12" s="61"/>
      <c r="H12" s="61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6" ht="30" customHeight="1" x14ac:dyDescent="0.3">
      <c r="A13" s="145" t="s">
        <v>68</v>
      </c>
      <c r="B13" s="145" t="s">
        <v>68</v>
      </c>
      <c r="C13" s="146" t="s">
        <v>93</v>
      </c>
      <c r="D13" s="194"/>
      <c r="E13" s="61"/>
      <c r="F13" s="61"/>
      <c r="G13" s="61"/>
      <c r="H13" s="61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6" ht="47.4" customHeight="1" x14ac:dyDescent="0.3">
      <c r="A14" s="147" t="s">
        <v>208</v>
      </c>
      <c r="B14" s="147" t="s">
        <v>209</v>
      </c>
      <c r="C14" s="148" t="s">
        <v>210</v>
      </c>
      <c r="D14" s="195" t="s">
        <v>94</v>
      </c>
      <c r="E14" s="62"/>
      <c r="F14" s="62"/>
      <c r="G14" s="62"/>
      <c r="H14" s="62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6" ht="30" customHeight="1" x14ac:dyDescent="0.3">
      <c r="A15" s="147" t="s">
        <v>33</v>
      </c>
      <c r="B15" s="147" t="s">
        <v>33</v>
      </c>
      <c r="C15" s="148" t="s">
        <v>211</v>
      </c>
      <c r="D15" s="195"/>
      <c r="E15" s="62"/>
      <c r="F15" s="62"/>
      <c r="G15" s="62"/>
      <c r="H15" s="62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6" ht="30" customHeight="1" x14ac:dyDescent="0.3">
      <c r="A16" s="147" t="s">
        <v>69</v>
      </c>
      <c r="B16" s="147" t="s">
        <v>69</v>
      </c>
      <c r="C16" s="148" t="s">
        <v>212</v>
      </c>
      <c r="D16" s="195"/>
      <c r="E16" s="62"/>
      <c r="F16" s="62"/>
      <c r="G16" s="62"/>
      <c r="H16" s="62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4" ht="30" customHeight="1" x14ac:dyDescent="0.3">
      <c r="A17" s="147" t="s">
        <v>70</v>
      </c>
      <c r="B17" s="147" t="s">
        <v>70</v>
      </c>
      <c r="C17" s="148" t="s">
        <v>213</v>
      </c>
      <c r="D17" s="195"/>
      <c r="E17" s="62"/>
      <c r="F17" s="62"/>
      <c r="G17" s="62"/>
      <c r="H17" s="62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4" ht="30" customHeight="1" x14ac:dyDescent="0.3">
      <c r="A18" s="147" t="s">
        <v>71</v>
      </c>
      <c r="B18" s="147" t="s">
        <v>71</v>
      </c>
      <c r="C18" s="148" t="s">
        <v>95</v>
      </c>
      <c r="D18" s="195"/>
      <c r="E18" s="62"/>
      <c r="F18" s="62"/>
      <c r="G18" s="62"/>
      <c r="H18" s="62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4" ht="30" customHeight="1" x14ac:dyDescent="0.3">
      <c r="A19" s="149" t="s">
        <v>214</v>
      </c>
      <c r="B19" s="149" t="s">
        <v>215</v>
      </c>
      <c r="C19" s="150" t="s">
        <v>258</v>
      </c>
      <c r="D19" s="196" t="s">
        <v>265</v>
      </c>
      <c r="E19" s="62"/>
      <c r="F19" s="62"/>
      <c r="G19" s="62"/>
      <c r="H19" s="62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4" ht="30" customHeight="1" x14ac:dyDescent="0.3">
      <c r="A20" s="149" t="s">
        <v>72</v>
      </c>
      <c r="B20" s="149" t="s">
        <v>216</v>
      </c>
      <c r="C20" s="150" t="s">
        <v>259</v>
      </c>
      <c r="D20" s="196"/>
      <c r="E20" s="62"/>
      <c r="F20" s="62"/>
      <c r="G20" s="62"/>
      <c r="H20" s="62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4" ht="30" customHeight="1" x14ac:dyDescent="0.3">
      <c r="A21" s="149" t="s">
        <v>73</v>
      </c>
      <c r="B21" s="151" t="s">
        <v>217</v>
      </c>
      <c r="C21" s="150" t="s">
        <v>260</v>
      </c>
      <c r="D21" s="196"/>
      <c r="E21" s="62"/>
      <c r="F21" s="62"/>
      <c r="G21" s="62"/>
      <c r="H21" s="62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4" ht="30" customHeight="1" x14ac:dyDescent="0.3">
      <c r="A22" s="149" t="s">
        <v>74</v>
      </c>
      <c r="B22" s="149" t="s">
        <v>74</v>
      </c>
      <c r="C22" s="150" t="s">
        <v>261</v>
      </c>
      <c r="D22" s="196"/>
      <c r="E22" s="63"/>
      <c r="F22" s="63"/>
      <c r="G22" s="63"/>
      <c r="H22" s="63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4" ht="30" customHeight="1" x14ac:dyDescent="0.3">
      <c r="A23" s="149" t="s">
        <v>75</v>
      </c>
      <c r="B23" s="149" t="s">
        <v>75</v>
      </c>
      <c r="C23" s="150" t="s">
        <v>262</v>
      </c>
      <c r="D23" s="196"/>
      <c r="E23" s="63"/>
      <c r="F23" s="63"/>
      <c r="G23" s="63"/>
      <c r="H23" s="63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4" ht="30" customHeight="1" x14ac:dyDescent="0.3">
      <c r="A24" s="152"/>
      <c r="B24" s="153" t="s">
        <v>218</v>
      </c>
      <c r="C24" s="150" t="s">
        <v>263</v>
      </c>
      <c r="D24" s="196"/>
      <c r="E24" s="57"/>
      <c r="F24" s="22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1:24" ht="48.6" customHeight="1" x14ac:dyDescent="0.3">
      <c r="A25" s="152"/>
      <c r="B25" s="153" t="s">
        <v>219</v>
      </c>
      <c r="C25" s="150" t="s">
        <v>264</v>
      </c>
      <c r="D25" s="196"/>
      <c r="E25" s="57"/>
      <c r="F25" s="22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</row>
    <row r="26" spans="1:24" ht="45.6" customHeight="1" x14ac:dyDescent="0.3">
      <c r="A26" s="152"/>
      <c r="B26" s="153" t="s">
        <v>220</v>
      </c>
      <c r="C26" s="150" t="s">
        <v>221</v>
      </c>
      <c r="D26" s="196"/>
      <c r="E26" s="57"/>
      <c r="F26" s="22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</row>
    <row r="27" spans="1:24" ht="39.6" customHeight="1" x14ac:dyDescent="0.3">
      <c r="A27" s="188" t="s">
        <v>253</v>
      </c>
      <c r="B27" s="189"/>
      <c r="C27" s="190" t="s">
        <v>252</v>
      </c>
      <c r="D27" s="191"/>
    </row>
  </sheetData>
  <mergeCells count="8">
    <mergeCell ref="A27:B27"/>
    <mergeCell ref="C27:D27"/>
    <mergeCell ref="A1:B1"/>
    <mergeCell ref="D6:D8"/>
    <mergeCell ref="D9:D13"/>
    <mergeCell ref="D14:D18"/>
    <mergeCell ref="D19:D26"/>
    <mergeCell ref="C2:D2"/>
  </mergeCells>
  <hyperlinks>
    <hyperlink ref="C27" r:id="rId1" xr:uid="{8433ACC9-9D3D-4F03-9DAE-57291EB3D7EA}"/>
  </hyperlinks>
  <pageMargins left="0.7" right="0.7" top="0.75" bottom="0.75" header="0.3" footer="0.3"/>
  <pageSetup scale="71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192F-3149-48C9-87B1-61312FAFF0C9}">
  <dimension ref="A1:H10"/>
  <sheetViews>
    <sheetView tabSelected="1" workbookViewId="0">
      <selection activeCell="C14" sqref="C14"/>
    </sheetView>
  </sheetViews>
  <sheetFormatPr defaultRowHeight="14.4" x14ac:dyDescent="0.3"/>
  <cols>
    <col min="2" max="2" width="39.5546875" bestFit="1" customWidth="1"/>
    <col min="3" max="4" width="13.6640625" customWidth="1"/>
    <col min="5" max="5" width="18.33203125" customWidth="1"/>
    <col min="6" max="6" width="39.5546875" bestFit="1" customWidth="1"/>
    <col min="7" max="7" width="18.88671875" customWidth="1"/>
    <col min="8" max="8" width="14.33203125" customWidth="1"/>
    <col min="9" max="9" width="18.88671875" customWidth="1"/>
  </cols>
  <sheetData>
    <row r="1" spans="1:8" ht="39.6" x14ac:dyDescent="0.3">
      <c r="A1" s="117" t="s">
        <v>52</v>
      </c>
      <c r="B1" s="114" t="s">
        <v>110</v>
      </c>
      <c r="C1" s="118" t="s">
        <v>114</v>
      </c>
      <c r="D1" s="118" t="s">
        <v>115</v>
      </c>
      <c r="E1" s="118" t="s">
        <v>116</v>
      </c>
      <c r="F1" s="113" t="s">
        <v>111</v>
      </c>
      <c r="G1" s="114" t="s">
        <v>117</v>
      </c>
      <c r="H1" s="113" t="s">
        <v>118</v>
      </c>
    </row>
    <row r="2" spans="1:8" x14ac:dyDescent="0.3">
      <c r="A2" s="57" t="s">
        <v>37</v>
      </c>
      <c r="B2" s="13" t="s">
        <v>127</v>
      </c>
      <c r="C2" s="57" t="s">
        <v>119</v>
      </c>
      <c r="D2" s="116">
        <v>-1</v>
      </c>
      <c r="E2" t="s">
        <v>120</v>
      </c>
      <c r="F2" s="13" t="s">
        <v>129</v>
      </c>
      <c r="G2" s="57" t="s">
        <v>189</v>
      </c>
      <c r="H2" s="57" t="s">
        <v>189</v>
      </c>
    </row>
    <row r="3" spans="1:8" x14ac:dyDescent="0.3">
      <c r="A3" s="57" t="s">
        <v>37</v>
      </c>
      <c r="B3" s="13" t="s">
        <v>129</v>
      </c>
      <c r="C3" s="57" t="s">
        <v>119</v>
      </c>
      <c r="D3" s="116">
        <v>-1</v>
      </c>
      <c r="E3" t="s">
        <v>120</v>
      </c>
      <c r="F3" s="13" t="s">
        <v>131</v>
      </c>
      <c r="G3" s="57" t="s">
        <v>189</v>
      </c>
      <c r="H3" s="57" t="s">
        <v>189</v>
      </c>
    </row>
    <row r="4" spans="1:8" x14ac:dyDescent="0.3">
      <c r="A4" s="57" t="s">
        <v>37</v>
      </c>
      <c r="B4" s="13" t="s">
        <v>129</v>
      </c>
      <c r="C4" s="57" t="s">
        <v>119</v>
      </c>
      <c r="D4" s="116">
        <v>-2</v>
      </c>
      <c r="E4" t="s">
        <v>120</v>
      </c>
      <c r="F4" s="13" t="s">
        <v>133</v>
      </c>
      <c r="G4" s="57" t="s">
        <v>189</v>
      </c>
      <c r="H4" s="57" t="s">
        <v>189</v>
      </c>
    </row>
    <row r="5" spans="1:8" x14ac:dyDescent="0.3">
      <c r="A5" s="57" t="s">
        <v>37</v>
      </c>
      <c r="B5" s="13" t="s">
        <v>129</v>
      </c>
      <c r="C5" s="57" t="s">
        <v>119</v>
      </c>
      <c r="D5" s="116">
        <v>-3</v>
      </c>
      <c r="E5" t="s">
        <v>120</v>
      </c>
      <c r="F5" s="13" t="s">
        <v>135</v>
      </c>
      <c r="G5" s="57" t="s">
        <v>189</v>
      </c>
      <c r="H5" s="57" t="s">
        <v>189</v>
      </c>
    </row>
    <row r="6" spans="1:8" x14ac:dyDescent="0.3">
      <c r="A6" s="57" t="s">
        <v>37</v>
      </c>
      <c r="B6" s="13" t="s">
        <v>128</v>
      </c>
      <c r="C6" s="57" t="s">
        <v>119</v>
      </c>
      <c r="D6" s="116">
        <v>-1</v>
      </c>
      <c r="E6" t="s">
        <v>120</v>
      </c>
      <c r="F6" s="13" t="s">
        <v>130</v>
      </c>
      <c r="G6" s="57" t="s">
        <v>189</v>
      </c>
      <c r="H6" s="57" t="s">
        <v>189</v>
      </c>
    </row>
    <row r="7" spans="1:8" ht="15" customHeight="1" x14ac:dyDescent="0.3">
      <c r="A7" s="57" t="s">
        <v>37</v>
      </c>
      <c r="B7" s="13" t="s">
        <v>130</v>
      </c>
      <c r="C7" s="57" t="s">
        <v>119</v>
      </c>
      <c r="D7" s="116">
        <v>-1</v>
      </c>
      <c r="E7" t="s">
        <v>120</v>
      </c>
      <c r="F7" s="13" t="s">
        <v>132</v>
      </c>
      <c r="G7" s="57" t="s">
        <v>189</v>
      </c>
      <c r="H7" s="57" t="s">
        <v>189</v>
      </c>
    </row>
    <row r="8" spans="1:8" x14ac:dyDescent="0.3">
      <c r="A8" s="57" t="s">
        <v>37</v>
      </c>
      <c r="B8" s="13" t="s">
        <v>130</v>
      </c>
      <c r="C8" s="57" t="s">
        <v>119</v>
      </c>
      <c r="D8" s="116">
        <v>-2</v>
      </c>
      <c r="E8" t="s">
        <v>120</v>
      </c>
      <c r="F8" s="13" t="s">
        <v>134</v>
      </c>
      <c r="G8" s="57" t="s">
        <v>189</v>
      </c>
      <c r="H8" s="57" t="s">
        <v>189</v>
      </c>
    </row>
    <row r="9" spans="1:8" x14ac:dyDescent="0.3">
      <c r="A9" s="57" t="s">
        <v>37</v>
      </c>
      <c r="B9" s="13" t="s">
        <v>130</v>
      </c>
      <c r="C9" s="57" t="s">
        <v>119</v>
      </c>
      <c r="D9" s="116">
        <v>-3</v>
      </c>
      <c r="E9" t="s">
        <v>120</v>
      </c>
      <c r="F9" s="13" t="s">
        <v>136</v>
      </c>
      <c r="G9" s="57" t="s">
        <v>189</v>
      </c>
      <c r="H9" s="57" t="s">
        <v>189</v>
      </c>
    </row>
    <row r="10" spans="1:8" x14ac:dyDescent="0.3">
      <c r="B10" s="1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18D5A-FF04-415D-B11F-1E0DBE35C9A4}">
  <dimension ref="A1:E3"/>
  <sheetViews>
    <sheetView tabSelected="1" workbookViewId="0">
      <selection activeCell="C14" sqref="C14"/>
    </sheetView>
  </sheetViews>
  <sheetFormatPr defaultRowHeight="14.4" x14ac:dyDescent="0.3"/>
  <cols>
    <col min="2" max="2" width="14.5546875" customWidth="1"/>
    <col min="3" max="3" width="17.109375" style="94" customWidth="1"/>
    <col min="4" max="4" width="20.6640625" style="84" customWidth="1"/>
    <col min="5" max="5" width="14" style="94" customWidth="1"/>
  </cols>
  <sheetData>
    <row r="1" spans="1:5" ht="26.4" x14ac:dyDescent="0.3">
      <c r="A1" s="157" t="s">
        <v>242</v>
      </c>
      <c r="B1" s="157" t="s">
        <v>243</v>
      </c>
      <c r="C1" s="157" t="s">
        <v>121</v>
      </c>
      <c r="D1" s="158" t="s">
        <v>0</v>
      </c>
      <c r="E1" s="158" t="s">
        <v>244</v>
      </c>
    </row>
    <row r="2" spans="1:5" x14ac:dyDescent="0.3">
      <c r="A2" s="159" t="s">
        <v>37</v>
      </c>
      <c r="B2" s="160" t="s">
        <v>245</v>
      </c>
      <c r="C2" s="161" t="s">
        <v>191</v>
      </c>
      <c r="D2" s="161" t="s">
        <v>193</v>
      </c>
      <c r="E2" s="162"/>
    </row>
    <row r="3" spans="1:5" x14ac:dyDescent="0.3">
      <c r="A3" s="159"/>
      <c r="B3" s="160"/>
      <c r="C3" s="161"/>
      <c r="D3" s="161" t="s">
        <v>192</v>
      </c>
      <c r="E3" s="16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B981A-BFDD-4D0B-A760-5E7A5A8D2D2A}">
  <sheetPr>
    <tabColor rgb="FFFFE181"/>
  </sheetPr>
  <dimension ref="A1:AA8"/>
  <sheetViews>
    <sheetView tabSelected="1" zoomScale="90" zoomScaleNormal="90" workbookViewId="0">
      <pane xSplit="1" ySplit="2" topLeftCell="B6" activePane="bottomRight" state="frozen"/>
      <selection activeCell="C14" sqref="C14"/>
      <selection pane="topRight" activeCell="C14" sqref="C14"/>
      <selection pane="bottomLeft" activeCell="C14" sqref="C14"/>
      <selection pane="bottomRight" activeCell="C14" sqref="C14"/>
    </sheetView>
  </sheetViews>
  <sheetFormatPr defaultColWidth="9.109375" defaultRowHeight="14.4" x14ac:dyDescent="0.3"/>
  <cols>
    <col min="1" max="1" width="40.5546875" style="3" customWidth="1"/>
    <col min="2" max="3" width="10.5546875" style="1" customWidth="1"/>
    <col min="4" max="5" width="8.5546875" style="23" customWidth="1"/>
    <col min="6" max="6" width="7.44140625" style="23" customWidth="1"/>
    <col min="7" max="7" width="6.44140625" style="23" customWidth="1"/>
    <col min="8" max="27" width="8.5546875" style="23" customWidth="1"/>
    <col min="28" max="16384" width="9.109375" style="19"/>
  </cols>
  <sheetData>
    <row r="1" spans="1:27" s="15" customFormat="1" ht="26.25" customHeight="1" x14ac:dyDescent="0.3">
      <c r="A1" s="200" t="s">
        <v>121</v>
      </c>
      <c r="B1" s="95"/>
      <c r="C1" s="95"/>
      <c r="D1" s="201" t="s">
        <v>50</v>
      </c>
      <c r="E1" s="202"/>
      <c r="F1" s="201" t="s">
        <v>199</v>
      </c>
      <c r="G1" s="202"/>
      <c r="H1" s="199" t="s">
        <v>222</v>
      </c>
      <c r="I1" s="199"/>
      <c r="J1" s="199" t="s">
        <v>223</v>
      </c>
      <c r="K1" s="199"/>
      <c r="L1" s="199" t="s">
        <v>224</v>
      </c>
      <c r="M1" s="199"/>
      <c r="N1" s="199" t="s">
        <v>225</v>
      </c>
      <c r="O1" s="199"/>
      <c r="P1" s="199" t="s">
        <v>226</v>
      </c>
      <c r="Q1" s="199"/>
      <c r="R1" s="199" t="s">
        <v>227</v>
      </c>
      <c r="S1" s="199"/>
      <c r="T1" s="199" t="s">
        <v>228</v>
      </c>
      <c r="U1" s="199"/>
      <c r="V1" s="199" t="s">
        <v>229</v>
      </c>
      <c r="W1" s="199"/>
      <c r="X1" s="199" t="s">
        <v>230</v>
      </c>
      <c r="Y1" s="199"/>
      <c r="Z1" s="199" t="s">
        <v>231</v>
      </c>
      <c r="AA1" s="199"/>
    </row>
    <row r="2" spans="1:27" s="16" customFormat="1" x14ac:dyDescent="0.3">
      <c r="A2" s="200"/>
      <c r="B2" s="96" t="s">
        <v>122</v>
      </c>
      <c r="C2" s="96" t="s">
        <v>52</v>
      </c>
      <c r="D2" s="97" t="s">
        <v>53</v>
      </c>
      <c r="E2" s="97" t="s">
        <v>54</v>
      </c>
      <c r="F2" s="97" t="s">
        <v>53</v>
      </c>
      <c r="G2" s="97" t="s">
        <v>54</v>
      </c>
      <c r="H2" s="98" t="s">
        <v>53</v>
      </c>
      <c r="I2" s="98" t="s">
        <v>54</v>
      </c>
      <c r="J2" s="98" t="s">
        <v>53</v>
      </c>
      <c r="K2" s="98" t="s">
        <v>54</v>
      </c>
      <c r="L2" s="98" t="s">
        <v>53</v>
      </c>
      <c r="M2" s="98" t="s">
        <v>54</v>
      </c>
      <c r="N2" s="98" t="s">
        <v>53</v>
      </c>
      <c r="O2" s="98" t="s">
        <v>54</v>
      </c>
      <c r="P2" s="98" t="s">
        <v>53</v>
      </c>
      <c r="Q2" s="98" t="s">
        <v>54</v>
      </c>
      <c r="R2" s="98" t="s">
        <v>53</v>
      </c>
      <c r="S2" s="98" t="s">
        <v>54</v>
      </c>
      <c r="T2" s="98" t="s">
        <v>53</v>
      </c>
      <c r="U2" s="98" t="s">
        <v>54</v>
      </c>
      <c r="V2" s="98" t="s">
        <v>53</v>
      </c>
      <c r="W2" s="98" t="s">
        <v>54</v>
      </c>
      <c r="X2" s="98" t="s">
        <v>53</v>
      </c>
      <c r="Y2" s="98" t="s">
        <v>54</v>
      </c>
      <c r="Z2" s="98" t="s">
        <v>53</v>
      </c>
      <c r="AA2" s="98" t="s">
        <v>54</v>
      </c>
    </row>
    <row r="3" spans="1:27" x14ac:dyDescent="0.3">
      <c r="A3" s="163" t="s">
        <v>191</v>
      </c>
      <c r="B3" s="17"/>
      <c r="C3" s="17" t="s">
        <v>37</v>
      </c>
      <c r="D3" s="99"/>
      <c r="E3" s="18">
        <v>1</v>
      </c>
      <c r="F3" s="99"/>
      <c r="G3" s="18">
        <v>2</v>
      </c>
      <c r="H3" s="99"/>
      <c r="I3" s="18">
        <v>1</v>
      </c>
      <c r="J3" s="99"/>
      <c r="K3" s="18">
        <v>1</v>
      </c>
      <c r="L3" s="99"/>
      <c r="M3" s="18">
        <v>1</v>
      </c>
      <c r="N3" s="99"/>
      <c r="O3" s="18">
        <v>1</v>
      </c>
      <c r="P3" s="99"/>
      <c r="Q3" s="18">
        <v>1</v>
      </c>
      <c r="R3" s="99"/>
      <c r="S3" s="18">
        <v>1</v>
      </c>
      <c r="T3" s="99"/>
      <c r="U3" s="18">
        <v>1</v>
      </c>
      <c r="V3" s="99"/>
      <c r="W3" s="18">
        <v>1</v>
      </c>
      <c r="X3" s="99"/>
      <c r="Y3" s="18">
        <v>1</v>
      </c>
      <c r="Z3" s="99"/>
      <c r="AA3" s="18">
        <v>1</v>
      </c>
    </row>
    <row r="4" spans="1:27" x14ac:dyDescent="0.3">
      <c r="A4" s="164"/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x14ac:dyDescent="0.3">
      <c r="A5" s="22"/>
    </row>
    <row r="6" spans="1:27" ht="15.6" x14ac:dyDescent="0.3">
      <c r="A6" s="4" t="s">
        <v>45</v>
      </c>
    </row>
    <row r="7" spans="1:27" x14ac:dyDescent="0.3">
      <c r="A7" s="22" t="s">
        <v>55</v>
      </c>
      <c r="B7" s="20"/>
    </row>
    <row r="8" spans="1:27" s="23" customFormat="1" ht="47.1" customHeight="1" x14ac:dyDescent="0.3">
      <c r="A8" s="24" t="s">
        <v>56</v>
      </c>
      <c r="B8" s="1"/>
      <c r="C8" s="1"/>
      <c r="J8" s="115"/>
      <c r="Q8" s="115"/>
    </row>
  </sheetData>
  <mergeCells count="13">
    <mergeCell ref="L1:M1"/>
    <mergeCell ref="A1:A2"/>
    <mergeCell ref="D1:E1"/>
    <mergeCell ref="F1:G1"/>
    <mergeCell ref="H1:I1"/>
    <mergeCell ref="J1:K1"/>
    <mergeCell ref="Z1:AA1"/>
    <mergeCell ref="N1:O1"/>
    <mergeCell ref="P1:Q1"/>
    <mergeCell ref="R1:S1"/>
    <mergeCell ref="T1:U1"/>
    <mergeCell ref="V1:W1"/>
    <mergeCell ref="X1:Y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6D502-D1AC-4C2A-816A-FE9F1569A4F0}">
  <sheetPr>
    <tabColor theme="3" tint="0.59999389629810485"/>
  </sheetPr>
  <dimension ref="A1:F44"/>
  <sheetViews>
    <sheetView workbookViewId="0">
      <selection activeCell="J45" sqref="J45"/>
    </sheetView>
  </sheetViews>
  <sheetFormatPr defaultColWidth="8.6640625" defaultRowHeight="13.2" x14ac:dyDescent="0.25"/>
  <cols>
    <col min="1" max="1" width="10" style="84" customWidth="1"/>
    <col min="2" max="2" width="21.6640625" style="84" customWidth="1"/>
    <col min="3" max="3" width="39.5546875" style="84" bestFit="1" customWidth="1"/>
    <col min="4" max="4" width="18.33203125" style="84" customWidth="1"/>
    <col min="5" max="5" width="11.5546875" style="84" customWidth="1"/>
    <col min="6" max="6" width="13.5546875" style="84" customWidth="1"/>
    <col min="7" max="7" width="3.44140625" style="84" customWidth="1"/>
    <col min="8" max="16384" width="8.6640625" style="84"/>
  </cols>
  <sheetData>
    <row r="1" spans="1:6" ht="27" thickBot="1" x14ac:dyDescent="0.35">
      <c r="A1" s="81" t="s">
        <v>52</v>
      </c>
      <c r="B1" s="82" t="s">
        <v>110</v>
      </c>
      <c r="C1" s="83" t="s">
        <v>111</v>
      </c>
      <c r="D1" s="82" t="s">
        <v>112</v>
      </c>
      <c r="E1" s="83" t="s">
        <v>113</v>
      </c>
      <c r="F1" s="83" t="s">
        <v>2</v>
      </c>
    </row>
    <row r="2" spans="1:6" x14ac:dyDescent="0.25">
      <c r="A2" s="203"/>
      <c r="B2" s="206"/>
      <c r="C2" s="209"/>
      <c r="D2" s="212"/>
      <c r="E2" s="85"/>
      <c r="F2" s="86"/>
    </row>
    <row r="3" spans="1:6" x14ac:dyDescent="0.25">
      <c r="A3" s="204"/>
      <c r="B3" s="207"/>
      <c r="C3" s="210"/>
      <c r="D3" s="213"/>
      <c r="E3" s="87"/>
      <c r="F3" s="88"/>
    </row>
    <row r="4" spans="1:6" x14ac:dyDescent="0.25">
      <c r="A4" s="204"/>
      <c r="B4" s="207"/>
      <c r="C4" s="210"/>
      <c r="D4" s="213"/>
      <c r="E4" s="87"/>
      <c r="F4" s="88"/>
    </row>
    <row r="5" spans="1:6" ht="13.8" thickBot="1" x14ac:dyDescent="0.3">
      <c r="A5" s="204"/>
      <c r="B5" s="207"/>
      <c r="C5" s="210"/>
      <c r="D5" s="214"/>
      <c r="E5" s="89"/>
      <c r="F5" s="90"/>
    </row>
    <row r="6" spans="1:6" ht="12.45" customHeight="1" x14ac:dyDescent="0.25">
      <c r="A6" s="204"/>
      <c r="B6" s="207"/>
      <c r="C6" s="210"/>
      <c r="D6" s="212"/>
      <c r="E6" s="85"/>
      <c r="F6" s="86"/>
    </row>
    <row r="7" spans="1:6" ht="12.45" customHeight="1" x14ac:dyDescent="0.25">
      <c r="A7" s="204"/>
      <c r="B7" s="207"/>
      <c r="C7" s="210"/>
      <c r="D7" s="213"/>
      <c r="E7" s="87"/>
      <c r="F7" s="88"/>
    </row>
    <row r="8" spans="1:6" x14ac:dyDescent="0.25">
      <c r="A8" s="204"/>
      <c r="B8" s="207"/>
      <c r="C8" s="210"/>
      <c r="D8" s="213"/>
      <c r="E8" s="87"/>
      <c r="F8" s="88"/>
    </row>
    <row r="9" spans="1:6" ht="12.75" customHeight="1" thickBot="1" x14ac:dyDescent="0.3">
      <c r="A9" s="204"/>
      <c r="B9" s="207"/>
      <c r="C9" s="210"/>
      <c r="D9" s="214"/>
      <c r="E9" s="89"/>
      <c r="F9" s="90"/>
    </row>
    <row r="10" spans="1:6" ht="12.45" customHeight="1" x14ac:dyDescent="0.25">
      <c r="A10" s="204"/>
      <c r="B10" s="207"/>
      <c r="C10" s="210"/>
      <c r="D10" s="212"/>
      <c r="E10" s="85"/>
      <c r="F10" s="86"/>
    </row>
    <row r="11" spans="1:6" x14ac:dyDescent="0.25">
      <c r="A11" s="204"/>
      <c r="B11" s="207"/>
      <c r="C11" s="210"/>
      <c r="D11" s="213"/>
      <c r="E11" s="87"/>
      <c r="F11" s="88"/>
    </row>
    <row r="12" spans="1:6" x14ac:dyDescent="0.25">
      <c r="A12" s="204"/>
      <c r="B12" s="207"/>
      <c r="C12" s="210"/>
      <c r="D12" s="213"/>
      <c r="E12" s="87"/>
      <c r="F12" s="88"/>
    </row>
    <row r="13" spans="1:6" ht="13.8" thickBot="1" x14ac:dyDescent="0.3">
      <c r="A13" s="204"/>
      <c r="B13" s="207"/>
      <c r="C13" s="210"/>
      <c r="D13" s="214"/>
      <c r="E13" s="89"/>
      <c r="F13" s="90"/>
    </row>
    <row r="14" spans="1:6" x14ac:dyDescent="0.25">
      <c r="A14" s="204"/>
      <c r="B14" s="207"/>
      <c r="C14" s="210"/>
      <c r="D14" s="212"/>
      <c r="E14" s="85"/>
      <c r="F14" s="86"/>
    </row>
    <row r="15" spans="1:6" x14ac:dyDescent="0.25">
      <c r="A15" s="204"/>
      <c r="B15" s="207"/>
      <c r="C15" s="210"/>
      <c r="D15" s="213"/>
      <c r="E15" s="87"/>
      <c r="F15" s="88"/>
    </row>
    <row r="16" spans="1:6" x14ac:dyDescent="0.25">
      <c r="A16" s="204"/>
      <c r="B16" s="207"/>
      <c r="C16" s="210"/>
      <c r="D16" s="213"/>
      <c r="E16" s="87"/>
      <c r="F16" s="88"/>
    </row>
    <row r="17" spans="1:6" ht="13.8" thickBot="1" x14ac:dyDescent="0.3">
      <c r="A17" s="205"/>
      <c r="B17" s="208"/>
      <c r="C17" s="211"/>
      <c r="D17" s="214"/>
      <c r="E17" s="89"/>
      <c r="F17" s="90"/>
    </row>
    <row r="18" spans="1:6" ht="13.8" hidden="1" thickBot="1" x14ac:dyDescent="0.3">
      <c r="A18" s="204"/>
      <c r="B18" s="207"/>
      <c r="C18" s="210"/>
      <c r="D18" s="213"/>
      <c r="E18" s="87"/>
      <c r="F18" s="88"/>
    </row>
    <row r="19" spans="1:6" ht="13.8" hidden="1" thickBot="1" x14ac:dyDescent="0.3">
      <c r="A19" s="204"/>
      <c r="B19" s="207"/>
      <c r="C19" s="210"/>
      <c r="D19" s="213"/>
      <c r="E19" s="87"/>
      <c r="F19" s="88"/>
    </row>
    <row r="20" spans="1:6" ht="13.8" hidden="1" thickBot="1" x14ac:dyDescent="0.3">
      <c r="A20" s="204"/>
      <c r="B20" s="207"/>
      <c r="C20" s="210"/>
      <c r="D20" s="214"/>
      <c r="E20" s="89"/>
      <c r="F20" s="90"/>
    </row>
    <row r="21" spans="1:6" ht="13.8" hidden="1" thickBot="1" x14ac:dyDescent="0.3">
      <c r="A21" s="204"/>
      <c r="B21" s="207"/>
      <c r="C21" s="210"/>
      <c r="D21" s="213"/>
      <c r="E21" s="87"/>
      <c r="F21" s="88"/>
    </row>
    <row r="22" spans="1:6" ht="13.8" hidden="1" thickBot="1" x14ac:dyDescent="0.3">
      <c r="A22" s="204"/>
      <c r="B22" s="207"/>
      <c r="C22" s="210"/>
      <c r="D22" s="213"/>
      <c r="E22" s="87"/>
      <c r="F22" s="88"/>
    </row>
    <row r="23" spans="1:6" ht="13.8" hidden="1" thickBot="1" x14ac:dyDescent="0.3">
      <c r="A23" s="204"/>
      <c r="B23" s="207"/>
      <c r="C23" s="210"/>
      <c r="D23" s="214"/>
      <c r="E23" s="89"/>
      <c r="F23" s="90"/>
    </row>
    <row r="24" spans="1:6" ht="13.8" hidden="1" thickBot="1" x14ac:dyDescent="0.3">
      <c r="A24" s="204"/>
      <c r="B24" s="207"/>
      <c r="C24" s="210"/>
      <c r="D24" s="213"/>
      <c r="E24" s="87"/>
      <c r="F24" s="88"/>
    </row>
    <row r="25" spans="1:6" ht="13.8" hidden="1" thickBot="1" x14ac:dyDescent="0.3">
      <c r="A25" s="204"/>
      <c r="B25" s="207"/>
      <c r="C25" s="210"/>
      <c r="D25" s="213"/>
      <c r="E25" s="87"/>
      <c r="F25" s="88"/>
    </row>
    <row r="26" spans="1:6" ht="13.8" hidden="1" thickBot="1" x14ac:dyDescent="0.3">
      <c r="A26" s="205"/>
      <c r="B26" s="208"/>
      <c r="C26" s="211"/>
      <c r="D26" s="214"/>
      <c r="E26" s="89"/>
      <c r="F26" s="90"/>
    </row>
    <row r="27" spans="1:6" x14ac:dyDescent="0.25">
      <c r="A27" s="203"/>
      <c r="B27" s="206"/>
      <c r="C27" s="217"/>
      <c r="D27" s="212"/>
      <c r="E27" s="85"/>
      <c r="F27" s="86"/>
    </row>
    <row r="28" spans="1:6" ht="15" customHeight="1" x14ac:dyDescent="0.25">
      <c r="A28" s="204"/>
      <c r="B28" s="207"/>
      <c r="C28" s="218"/>
      <c r="D28" s="213"/>
      <c r="E28" s="87"/>
      <c r="F28" s="88"/>
    </row>
    <row r="29" spans="1:6" ht="15" customHeight="1" x14ac:dyDescent="0.25">
      <c r="A29" s="204"/>
      <c r="B29" s="207"/>
      <c r="C29" s="218"/>
      <c r="D29" s="213"/>
      <c r="E29" s="87"/>
      <c r="F29" s="88"/>
    </row>
    <row r="30" spans="1:6" ht="15.75" customHeight="1" thickBot="1" x14ac:dyDescent="0.3">
      <c r="A30" s="204"/>
      <c r="B30" s="207"/>
      <c r="C30" s="218"/>
      <c r="D30" s="214"/>
      <c r="E30" s="89"/>
      <c r="F30" s="90"/>
    </row>
    <row r="31" spans="1:6" ht="15" customHeight="1" x14ac:dyDescent="0.25">
      <c r="A31" s="204"/>
      <c r="B31" s="207"/>
      <c r="C31" s="218"/>
      <c r="D31" s="212"/>
      <c r="E31" s="85"/>
      <c r="F31" s="86"/>
    </row>
    <row r="32" spans="1:6" ht="15" customHeight="1" x14ac:dyDescent="0.25">
      <c r="A32" s="204"/>
      <c r="B32" s="207"/>
      <c r="C32" s="218"/>
      <c r="D32" s="213"/>
      <c r="E32" s="87"/>
      <c r="F32" s="88"/>
    </row>
    <row r="33" spans="1:6" ht="15" customHeight="1" x14ac:dyDescent="0.25">
      <c r="A33" s="204"/>
      <c r="B33" s="207"/>
      <c r="C33" s="218"/>
      <c r="D33" s="213"/>
      <c r="E33" s="87"/>
      <c r="F33" s="88"/>
    </row>
    <row r="34" spans="1:6" ht="15.75" customHeight="1" thickBot="1" x14ac:dyDescent="0.3">
      <c r="A34" s="204"/>
      <c r="B34" s="207"/>
      <c r="C34" s="218"/>
      <c r="D34" s="214"/>
      <c r="E34" s="89"/>
      <c r="F34" s="90"/>
    </row>
    <row r="35" spans="1:6" ht="15.75" customHeight="1" thickBot="1" x14ac:dyDescent="0.3">
      <c r="A35" s="205"/>
      <c r="B35" s="208"/>
      <c r="C35" s="219"/>
      <c r="D35" s="91"/>
      <c r="E35" s="92"/>
      <c r="F35" s="93"/>
    </row>
    <row r="36" spans="1:6" x14ac:dyDescent="0.25">
      <c r="A36" s="203"/>
      <c r="B36" s="206"/>
      <c r="C36" s="209"/>
      <c r="D36" s="212"/>
      <c r="E36" s="85"/>
      <c r="F36" s="86"/>
    </row>
    <row r="37" spans="1:6" x14ac:dyDescent="0.25">
      <c r="A37" s="204"/>
      <c r="B37" s="207"/>
      <c r="C37" s="210"/>
      <c r="D37" s="213"/>
      <c r="E37" s="87"/>
      <c r="F37" s="88"/>
    </row>
    <row r="38" spans="1:6" ht="13.8" thickBot="1" x14ac:dyDescent="0.3">
      <c r="A38" s="204"/>
      <c r="B38" s="207"/>
      <c r="C38" s="210"/>
      <c r="D38" s="214"/>
      <c r="E38" s="89"/>
      <c r="F38" s="90"/>
    </row>
    <row r="39" spans="1:6" x14ac:dyDescent="0.25">
      <c r="A39" s="204"/>
      <c r="B39" s="207"/>
      <c r="C39" s="210"/>
      <c r="D39" s="220"/>
      <c r="E39" s="85"/>
      <c r="F39" s="86"/>
    </row>
    <row r="40" spans="1:6" ht="15" customHeight="1" x14ac:dyDescent="0.25">
      <c r="A40" s="204"/>
      <c r="B40" s="207"/>
      <c r="C40" s="210"/>
      <c r="D40" s="215"/>
      <c r="E40" s="87"/>
      <c r="F40" s="88"/>
    </row>
    <row r="41" spans="1:6" ht="15" customHeight="1" thickBot="1" x14ac:dyDescent="0.3">
      <c r="A41" s="204"/>
      <c r="B41" s="207"/>
      <c r="C41" s="210"/>
      <c r="D41" s="216"/>
      <c r="E41" s="89"/>
      <c r="F41" s="90"/>
    </row>
    <row r="42" spans="1:6" x14ac:dyDescent="0.25">
      <c r="A42" s="204"/>
      <c r="B42" s="207"/>
      <c r="C42" s="210"/>
      <c r="D42" s="215"/>
      <c r="E42" s="85"/>
      <c r="F42" s="86"/>
    </row>
    <row r="43" spans="1:6" ht="15.75" customHeight="1" x14ac:dyDescent="0.25">
      <c r="A43" s="204"/>
      <c r="B43" s="207"/>
      <c r="C43" s="210"/>
      <c r="D43" s="215"/>
      <c r="E43" s="87"/>
      <c r="F43" s="88"/>
    </row>
    <row r="44" spans="1:6" ht="15.75" customHeight="1" thickBot="1" x14ac:dyDescent="0.3">
      <c r="A44" s="205"/>
      <c r="B44" s="208"/>
      <c r="C44" s="211"/>
      <c r="D44" s="216"/>
      <c r="E44" s="89"/>
      <c r="F44" s="90"/>
    </row>
  </sheetData>
  <mergeCells count="24">
    <mergeCell ref="D42:D44"/>
    <mergeCell ref="A27:A35"/>
    <mergeCell ref="B27:B35"/>
    <mergeCell ref="C27:C35"/>
    <mergeCell ref="D27:D30"/>
    <mergeCell ref="D31:D34"/>
    <mergeCell ref="A36:A44"/>
    <mergeCell ref="B36:B44"/>
    <mergeCell ref="C36:C44"/>
    <mergeCell ref="D36:D38"/>
    <mergeCell ref="D39:D41"/>
    <mergeCell ref="A18:A26"/>
    <mergeCell ref="B18:B26"/>
    <mergeCell ref="C18:C26"/>
    <mergeCell ref="D18:D20"/>
    <mergeCell ref="D21:D23"/>
    <mergeCell ref="D24:D26"/>
    <mergeCell ref="A2:A17"/>
    <mergeCell ref="B2:B17"/>
    <mergeCell ref="C2:C17"/>
    <mergeCell ref="D2:D5"/>
    <mergeCell ref="D6:D9"/>
    <mergeCell ref="D10:D13"/>
    <mergeCell ref="D14:D17"/>
  </mergeCells>
  <pageMargins left="0.7" right="0.7" top="0.75" bottom="0.75" header="0.3" footer="0.3"/>
  <pageSetup orientation="portrait" horizontalDpi="4294967293" verticalDpi="0" r:id="rId1"/>
  <drawing r:id="rId2"/>
  <legacyDrawing r:id="rId3"/>
</worksheet>
</file>

<file path=docMetadata/LabelInfo.xml><?xml version="1.0" encoding="utf-8"?>
<clbl:labelList xmlns:clbl="http://schemas.microsoft.com/office/2020/mipLabelMetadata">
  <clbl:label id="{ce68f836-c221-45ef-866b-38cda86b3d5e}" enabled="0" method="" siteId="{ce68f836-c221-45ef-866b-38cda86b3d5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Instructions</vt:lpstr>
      <vt:lpstr>p4 input data</vt:lpstr>
      <vt:lpstr>p4 attributes</vt:lpstr>
      <vt:lpstr>p4 master data</vt:lpstr>
      <vt:lpstr>p4 selection constraints</vt:lpstr>
      <vt:lpstr>p4 expressions</vt:lpstr>
      <vt:lpstr>Expressions Guide</vt:lpstr>
      <vt:lpstr>p4 selection dependencies</vt:lpstr>
      <vt:lpstr>p4 selection groups</vt:lpstr>
      <vt:lpstr>p4 selection group constraints</vt:lpstr>
      <vt:lpstr>p4 outcome dependencies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Hill</dc:creator>
  <cp:lastModifiedBy>Ramona Hill</cp:lastModifiedBy>
  <dcterms:created xsi:type="dcterms:W3CDTF">2023-04-06T17:46:41Z</dcterms:created>
  <dcterms:modified xsi:type="dcterms:W3CDTF">2024-12-01T15:51:05Z</dcterms:modified>
</cp:coreProperties>
</file>